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6" tabRatio="500"/>
  </bookViews>
  <sheets>
    <sheet name="лагерь 10" sheetId="1" r:id="rId1"/>
    <sheet name="лагерь 9 день" sheetId="2" r:id="rId2"/>
    <sheet name="лагерь 8  день" sheetId="3" r:id="rId3"/>
    <sheet name="лагерь 7 день" sheetId="4" r:id="rId4"/>
    <sheet name="лагерь 6 день  " sheetId="5" r:id="rId5"/>
    <sheet name="лагерь 5 день " sheetId="6" r:id="rId6"/>
    <sheet name="лагерь 4 день" sheetId="7" r:id="rId7"/>
    <sheet name="лагерь 3 день" sheetId="8" r:id="rId8"/>
    <sheet name="лагерь 2 день" sheetId="9" r:id="rId9"/>
    <sheet name="лагерь 1 день" sheetId="10" r:id="rId10"/>
  </sheets>
  <definedNames>
    <definedName name="_xlnm._FilterDatabase" localSheetId="9" hidden="1">'лагерь 1 день'!$A$1:$A$74</definedName>
    <definedName name="_xlnm._FilterDatabase" localSheetId="0" hidden="1">'лагерь 10'!$A$1:$A$69</definedName>
    <definedName name="_xlnm._FilterDatabase" localSheetId="8" hidden="1">'лагерь 2 день'!$A$1:$A$89</definedName>
    <definedName name="_xlnm._FilterDatabase" localSheetId="7" hidden="1">'лагерь 3 день'!$A$1:$A$88</definedName>
    <definedName name="_xlnm._FilterDatabase" localSheetId="6" hidden="1">'лагерь 4 день'!$A$1:$A$127</definedName>
    <definedName name="_xlnm._FilterDatabase" localSheetId="5" hidden="1">'лагерь 5 день '!$A$1:$A$143</definedName>
    <definedName name="_xlnm._FilterDatabase" localSheetId="4" hidden="1">'лагерь 6 день  '!$A$1:$A$128</definedName>
    <definedName name="_xlnm._FilterDatabase" localSheetId="3" hidden="1">'лагерь 7 день'!$A$1:$A$73</definedName>
    <definedName name="_xlnm._FilterDatabase" localSheetId="2" hidden="1">'лагерь 8  день'!$A$1:$A$81</definedName>
    <definedName name="_xlnm._FilterDatabase" localSheetId="1" hidden="1">'лагерь 9 день'!$A$1:$A$83</definedName>
  </definedName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1184" i="10"/>
  <c r="K1108"/>
  <c r="K1023"/>
  <c r="K948"/>
  <c r="K879"/>
  <c r="K790"/>
  <c r="K709"/>
  <c r="K623"/>
  <c r="K545"/>
  <c r="K451"/>
  <c r="K381"/>
  <c r="K299"/>
  <c r="K1186" s="1"/>
  <c r="K1187" s="1"/>
  <c r="K226"/>
  <c r="K146"/>
  <c r="J76"/>
  <c r="H76"/>
  <c r="G76"/>
  <c r="F76"/>
  <c r="E76"/>
  <c r="J75"/>
  <c r="J71" s="1"/>
  <c r="G75"/>
  <c r="E75"/>
  <c r="H75" s="1"/>
  <c r="J74"/>
  <c r="G74"/>
  <c r="F74"/>
  <c r="E74"/>
  <c r="J73"/>
  <c r="J72" s="1"/>
  <c r="G73"/>
  <c r="E73"/>
  <c r="E72" s="1"/>
  <c r="E71" s="1"/>
  <c r="G72"/>
  <c r="F72"/>
  <c r="F71" s="1"/>
  <c r="R71"/>
  <c r="Q71"/>
  <c r="P71"/>
  <c r="O71"/>
  <c r="N71"/>
  <c r="M71"/>
  <c r="L71"/>
  <c r="K71"/>
  <c r="G71"/>
  <c r="J70"/>
  <c r="H70"/>
  <c r="G70"/>
  <c r="F70"/>
  <c r="E70"/>
  <c r="J69"/>
  <c r="G69"/>
  <c r="F69"/>
  <c r="E69"/>
  <c r="H69" s="1"/>
  <c r="J68"/>
  <c r="J67"/>
  <c r="F67"/>
  <c r="E67"/>
  <c r="AC66"/>
  <c r="J66"/>
  <c r="G66"/>
  <c r="E66"/>
  <c r="B66"/>
  <c r="J65"/>
  <c r="B65"/>
  <c r="J64"/>
  <c r="G64"/>
  <c r="E64"/>
  <c r="E63" s="1"/>
  <c r="B64"/>
  <c r="J63"/>
  <c r="G63"/>
  <c r="F63"/>
  <c r="J62"/>
  <c r="G62"/>
  <c r="F62"/>
  <c r="E62"/>
  <c r="J61"/>
  <c r="J60"/>
  <c r="G60"/>
  <c r="F60"/>
  <c r="F59" s="1"/>
  <c r="F58" s="1"/>
  <c r="E60"/>
  <c r="J59"/>
  <c r="G59"/>
  <c r="E59"/>
  <c r="G58"/>
  <c r="E58"/>
  <c r="G57"/>
  <c r="G50" s="1"/>
  <c r="G49" s="1"/>
  <c r="C57"/>
  <c r="E57" s="1"/>
  <c r="B57"/>
  <c r="J57" s="1"/>
  <c r="J56"/>
  <c r="J55"/>
  <c r="J54"/>
  <c r="G54"/>
  <c r="F54"/>
  <c r="E54"/>
  <c r="J53"/>
  <c r="G53"/>
  <c r="F53"/>
  <c r="E53"/>
  <c r="J52"/>
  <c r="F51"/>
  <c r="E51"/>
  <c r="E50" s="1"/>
  <c r="E49" s="1"/>
  <c r="B51"/>
  <c r="J51" s="1"/>
  <c r="F50"/>
  <c r="F49" s="1"/>
  <c r="H49" s="1"/>
  <c r="J48"/>
  <c r="G47"/>
  <c r="E47"/>
  <c r="B47"/>
  <c r="J47" s="1"/>
  <c r="J46"/>
  <c r="J45"/>
  <c r="G45"/>
  <c r="F45"/>
  <c r="E45"/>
  <c r="J44"/>
  <c r="G44"/>
  <c r="E44"/>
  <c r="B44"/>
  <c r="G43"/>
  <c r="F43"/>
  <c r="E43"/>
  <c r="B43"/>
  <c r="J43" s="1"/>
  <c r="B42"/>
  <c r="J42" s="1"/>
  <c r="B41"/>
  <c r="J41" s="1"/>
  <c r="B40"/>
  <c r="J40" s="1"/>
  <c r="G39"/>
  <c r="G37" s="1"/>
  <c r="G36" s="1"/>
  <c r="F39"/>
  <c r="E39"/>
  <c r="B39"/>
  <c r="J39" s="1"/>
  <c r="J38"/>
  <c r="F38"/>
  <c r="E38"/>
  <c r="E37" s="1"/>
  <c r="E36" s="1"/>
  <c r="H36" s="1"/>
  <c r="F37"/>
  <c r="F36" s="1"/>
  <c r="F23" s="1"/>
  <c r="R23"/>
  <c r="Q23"/>
  <c r="P23"/>
  <c r="O23"/>
  <c r="N23"/>
  <c r="M23"/>
  <c r="L23"/>
  <c r="K23"/>
  <c r="G23"/>
  <c r="J22"/>
  <c r="G22"/>
  <c r="F22"/>
  <c r="H22" s="1"/>
  <c r="E22"/>
  <c r="J21"/>
  <c r="G21"/>
  <c r="F21"/>
  <c r="E21"/>
  <c r="J20"/>
  <c r="G20"/>
  <c r="F20"/>
  <c r="E20"/>
  <c r="J19"/>
  <c r="G19"/>
  <c r="F19"/>
  <c r="E19"/>
  <c r="J18"/>
  <c r="G18"/>
  <c r="G17" s="1"/>
  <c r="F18"/>
  <c r="E18"/>
  <c r="E17" s="1"/>
  <c r="J17"/>
  <c r="H17"/>
  <c r="F17"/>
  <c r="J16"/>
  <c r="G16"/>
  <c r="F16"/>
  <c r="E16"/>
  <c r="J15"/>
  <c r="G15"/>
  <c r="F15"/>
  <c r="F14" s="1"/>
  <c r="E15"/>
  <c r="J14"/>
  <c r="G14"/>
  <c r="E14"/>
  <c r="H14" s="1"/>
  <c r="J13"/>
  <c r="G13"/>
  <c r="G8" s="1"/>
  <c r="F13"/>
  <c r="E13"/>
  <c r="J12"/>
  <c r="J11"/>
  <c r="G11"/>
  <c r="F11"/>
  <c r="E11"/>
  <c r="J10"/>
  <c r="G10"/>
  <c r="F10"/>
  <c r="E10"/>
  <c r="J9"/>
  <c r="G9"/>
  <c r="F9"/>
  <c r="F8" s="1"/>
  <c r="F7" s="1"/>
  <c r="F6" s="1"/>
  <c r="F77" s="1"/>
  <c r="E9"/>
  <c r="J8"/>
  <c r="J7" s="1"/>
  <c r="E8"/>
  <c r="E7" s="1"/>
  <c r="R6"/>
  <c r="Q6"/>
  <c r="P6"/>
  <c r="O6"/>
  <c r="N6"/>
  <c r="M6"/>
  <c r="L6"/>
  <c r="K6"/>
  <c r="K1197" i="9"/>
  <c r="K1121"/>
  <c r="K1036"/>
  <c r="K961"/>
  <c r="K892"/>
  <c r="K803"/>
  <c r="K722"/>
  <c r="K636"/>
  <c r="K558"/>
  <c r="K464"/>
  <c r="K394"/>
  <c r="K312"/>
  <c r="K239"/>
  <c r="K159"/>
  <c r="K1199" s="1"/>
  <c r="K1200" s="1"/>
  <c r="J89"/>
  <c r="H89"/>
  <c r="G89"/>
  <c r="F89"/>
  <c r="F87" s="1"/>
  <c r="E89"/>
  <c r="J88"/>
  <c r="J87" s="1"/>
  <c r="G88"/>
  <c r="G87" s="1"/>
  <c r="F88"/>
  <c r="E88"/>
  <c r="R87"/>
  <c r="Q87"/>
  <c r="P87"/>
  <c r="O87"/>
  <c r="N87"/>
  <c r="M87"/>
  <c r="L87"/>
  <c r="K87"/>
  <c r="J86"/>
  <c r="G86"/>
  <c r="E86"/>
  <c r="H86" s="1"/>
  <c r="J85"/>
  <c r="G85"/>
  <c r="F85"/>
  <c r="E85"/>
  <c r="H85" s="1"/>
  <c r="J84"/>
  <c r="G84"/>
  <c r="F84"/>
  <c r="H84" s="1"/>
  <c r="E84"/>
  <c r="J83"/>
  <c r="G83"/>
  <c r="F83"/>
  <c r="F81" s="1"/>
  <c r="H81" s="1"/>
  <c r="E83"/>
  <c r="J82"/>
  <c r="J81" s="1"/>
  <c r="G82"/>
  <c r="E82"/>
  <c r="E81" s="1"/>
  <c r="G81"/>
  <c r="G80"/>
  <c r="F80"/>
  <c r="F76" s="1"/>
  <c r="E80"/>
  <c r="B80"/>
  <c r="J80" s="1"/>
  <c r="J79"/>
  <c r="G79"/>
  <c r="F79"/>
  <c r="E79"/>
  <c r="B78"/>
  <c r="J78" s="1"/>
  <c r="J77"/>
  <c r="G77"/>
  <c r="F77"/>
  <c r="E77"/>
  <c r="J75"/>
  <c r="G75"/>
  <c r="F75"/>
  <c r="E75"/>
  <c r="J74"/>
  <c r="J71" s="1"/>
  <c r="G74"/>
  <c r="E74"/>
  <c r="J73"/>
  <c r="G73"/>
  <c r="F73"/>
  <c r="E73"/>
  <c r="J72"/>
  <c r="G72"/>
  <c r="G71" s="1"/>
  <c r="G70" s="1"/>
  <c r="F72"/>
  <c r="E72"/>
  <c r="E71" s="1"/>
  <c r="E70" s="1"/>
  <c r="F71"/>
  <c r="F70" s="1"/>
  <c r="J69"/>
  <c r="G69"/>
  <c r="F69"/>
  <c r="E69"/>
  <c r="J68"/>
  <c r="G67"/>
  <c r="E67"/>
  <c r="B67"/>
  <c r="J67" s="1"/>
  <c r="J62" s="1"/>
  <c r="J66"/>
  <c r="G66"/>
  <c r="F66"/>
  <c r="E66"/>
  <c r="J65"/>
  <c r="G65"/>
  <c r="F65"/>
  <c r="E65"/>
  <c r="J64"/>
  <c r="G64"/>
  <c r="F64"/>
  <c r="E64"/>
  <c r="J63"/>
  <c r="G63"/>
  <c r="G62" s="1"/>
  <c r="G61" s="1"/>
  <c r="F63"/>
  <c r="E63"/>
  <c r="E62" s="1"/>
  <c r="E61" s="1"/>
  <c r="F62"/>
  <c r="F61" s="1"/>
  <c r="J59"/>
  <c r="G59"/>
  <c r="F59"/>
  <c r="E59"/>
  <c r="J58"/>
  <c r="J57"/>
  <c r="F57"/>
  <c r="G56"/>
  <c r="E56"/>
  <c r="B56"/>
  <c r="J56" s="1"/>
  <c r="J55"/>
  <c r="G55"/>
  <c r="F55"/>
  <c r="E55"/>
  <c r="C54"/>
  <c r="E54" s="1"/>
  <c r="B54"/>
  <c r="J54" s="1"/>
  <c r="J53"/>
  <c r="J51" s="1"/>
  <c r="J52"/>
  <c r="G52"/>
  <c r="F52"/>
  <c r="E52"/>
  <c r="E51" s="1"/>
  <c r="E50" s="1"/>
  <c r="F51"/>
  <c r="F50"/>
  <c r="J49"/>
  <c r="J48"/>
  <c r="G48"/>
  <c r="E48"/>
  <c r="J47"/>
  <c r="F47"/>
  <c r="J46"/>
  <c r="G45"/>
  <c r="E45"/>
  <c r="B45"/>
  <c r="J45" s="1"/>
  <c r="G44"/>
  <c r="F44"/>
  <c r="E44"/>
  <c r="B44"/>
  <c r="J44" s="1"/>
  <c r="G43"/>
  <c r="F43"/>
  <c r="F38" s="1"/>
  <c r="F37" s="1"/>
  <c r="E43"/>
  <c r="B43"/>
  <c r="J43" s="1"/>
  <c r="B42"/>
  <c r="J42" s="1"/>
  <c r="B41"/>
  <c r="J41" s="1"/>
  <c r="B40"/>
  <c r="J40" s="1"/>
  <c r="F39"/>
  <c r="E39"/>
  <c r="E38" s="1"/>
  <c r="E37" s="1"/>
  <c r="B39"/>
  <c r="J39" s="1"/>
  <c r="R24"/>
  <c r="Q24"/>
  <c r="P24"/>
  <c r="O24"/>
  <c r="N24"/>
  <c r="M24"/>
  <c r="L24"/>
  <c r="K24"/>
  <c r="J23"/>
  <c r="G23"/>
  <c r="F23"/>
  <c r="H23" s="1"/>
  <c r="E23"/>
  <c r="J22"/>
  <c r="G22"/>
  <c r="F22"/>
  <c r="E22"/>
  <c r="H22" s="1"/>
  <c r="J21"/>
  <c r="G21"/>
  <c r="F21"/>
  <c r="E21"/>
  <c r="J20"/>
  <c r="G20"/>
  <c r="F20"/>
  <c r="E20"/>
  <c r="J19"/>
  <c r="G19"/>
  <c r="G18" s="1"/>
  <c r="F19"/>
  <c r="E19"/>
  <c r="E18" s="1"/>
  <c r="H18" s="1"/>
  <c r="J18"/>
  <c r="F18"/>
  <c r="J17"/>
  <c r="G17"/>
  <c r="F17"/>
  <c r="E17"/>
  <c r="J16"/>
  <c r="G16"/>
  <c r="F16"/>
  <c r="F15" s="1"/>
  <c r="E16"/>
  <c r="J15"/>
  <c r="G15"/>
  <c r="E15"/>
  <c r="J14"/>
  <c r="J13"/>
  <c r="G13"/>
  <c r="F13"/>
  <c r="E13"/>
  <c r="J12"/>
  <c r="J11"/>
  <c r="G11"/>
  <c r="F11"/>
  <c r="E11"/>
  <c r="J10"/>
  <c r="G10"/>
  <c r="F10"/>
  <c r="E10"/>
  <c r="G9"/>
  <c r="G8" s="1"/>
  <c r="F9"/>
  <c r="F8" s="1"/>
  <c r="E9"/>
  <c r="B9"/>
  <c r="J9" s="1"/>
  <c r="J8"/>
  <c r="J7" s="1"/>
  <c r="E8"/>
  <c r="E7" s="1"/>
  <c r="F7"/>
  <c r="R6"/>
  <c r="Q6"/>
  <c r="P6"/>
  <c r="O6"/>
  <c r="N6"/>
  <c r="M6"/>
  <c r="L6"/>
  <c r="K6"/>
  <c r="K1195" i="8"/>
  <c r="K1119"/>
  <c r="K1034"/>
  <c r="K959"/>
  <c r="K890"/>
  <c r="K801"/>
  <c r="K720"/>
  <c r="K634"/>
  <c r="K556"/>
  <c r="K462"/>
  <c r="K392"/>
  <c r="K310"/>
  <c r="K237"/>
  <c r="K157"/>
  <c r="K1197" s="1"/>
  <c r="K1198" s="1"/>
  <c r="J84"/>
  <c r="J83"/>
  <c r="J82"/>
  <c r="J81"/>
  <c r="J79"/>
  <c r="J78"/>
  <c r="J77"/>
  <c r="J76"/>
  <c r="J73"/>
  <c r="G73"/>
  <c r="F73"/>
  <c r="E73"/>
  <c r="J72"/>
  <c r="J70"/>
  <c r="G70"/>
  <c r="F70"/>
  <c r="F68" s="1"/>
  <c r="E70"/>
  <c r="J69"/>
  <c r="J68" s="1"/>
  <c r="J67" s="1"/>
  <c r="G69"/>
  <c r="E69"/>
  <c r="E68" s="1"/>
  <c r="H68" s="1"/>
  <c r="G68"/>
  <c r="R67"/>
  <c r="Q67"/>
  <c r="P67"/>
  <c r="O67"/>
  <c r="N67"/>
  <c r="M67"/>
  <c r="L67"/>
  <c r="K67"/>
  <c r="G67"/>
  <c r="F67"/>
  <c r="E67"/>
  <c r="J65"/>
  <c r="G65"/>
  <c r="F65"/>
  <c r="H65" s="1"/>
  <c r="E65"/>
  <c r="J64"/>
  <c r="G64"/>
  <c r="F64"/>
  <c r="E64"/>
  <c r="J63"/>
  <c r="G63"/>
  <c r="F63"/>
  <c r="E63"/>
  <c r="E61" s="1"/>
  <c r="J62"/>
  <c r="G62"/>
  <c r="G61" s="1"/>
  <c r="E62"/>
  <c r="J61"/>
  <c r="F61"/>
  <c r="G60"/>
  <c r="F60"/>
  <c r="E60"/>
  <c r="B60"/>
  <c r="J60" s="1"/>
  <c r="J59"/>
  <c r="F59"/>
  <c r="G58"/>
  <c r="F58"/>
  <c r="F54" s="1"/>
  <c r="E58"/>
  <c r="B58"/>
  <c r="J58" s="1"/>
  <c r="B57"/>
  <c r="J57" s="1"/>
  <c r="G56"/>
  <c r="G54" s="1"/>
  <c r="E56"/>
  <c r="B56"/>
  <c r="J56" s="1"/>
  <c r="J54" s="1"/>
  <c r="B55"/>
  <c r="E54"/>
  <c r="J53"/>
  <c r="G53"/>
  <c r="G46" s="1"/>
  <c r="G45" s="1"/>
  <c r="F53"/>
  <c r="E53"/>
  <c r="E46" s="1"/>
  <c r="E45" s="1"/>
  <c r="J52"/>
  <c r="J51"/>
  <c r="G51"/>
  <c r="F51"/>
  <c r="E51"/>
  <c r="G50"/>
  <c r="F50"/>
  <c r="F46" s="1"/>
  <c r="F45" s="1"/>
  <c r="H45" s="1"/>
  <c r="E50"/>
  <c r="B50"/>
  <c r="J50" s="1"/>
  <c r="B49"/>
  <c r="J49" s="1"/>
  <c r="B48"/>
  <c r="J48" s="1"/>
  <c r="B47"/>
  <c r="J47" s="1"/>
  <c r="J44"/>
  <c r="G44"/>
  <c r="F44"/>
  <c r="E44"/>
  <c r="J43"/>
  <c r="J42"/>
  <c r="F42"/>
  <c r="J41"/>
  <c r="G41"/>
  <c r="G38" s="1"/>
  <c r="G37" s="1"/>
  <c r="G85" s="1"/>
  <c r="E41"/>
  <c r="J40"/>
  <c r="G40"/>
  <c r="F40"/>
  <c r="E40"/>
  <c r="J39"/>
  <c r="J38" s="1"/>
  <c r="F39"/>
  <c r="E39"/>
  <c r="E38" s="1"/>
  <c r="E37" s="1"/>
  <c r="E85" s="1"/>
  <c r="F38"/>
  <c r="F37" s="1"/>
  <c r="J36"/>
  <c r="G36"/>
  <c r="F36"/>
  <c r="E36"/>
  <c r="J35"/>
  <c r="J34"/>
  <c r="G34"/>
  <c r="F34"/>
  <c r="E34"/>
  <c r="G33"/>
  <c r="E33"/>
  <c r="B33"/>
  <c r="J33" s="1"/>
  <c r="J32"/>
  <c r="G32"/>
  <c r="G26" s="1"/>
  <c r="G25" s="1"/>
  <c r="G24" s="1"/>
  <c r="E32"/>
  <c r="G31"/>
  <c r="F31"/>
  <c r="E31"/>
  <c r="B31"/>
  <c r="J31" s="1"/>
  <c r="J26" s="1"/>
  <c r="G30"/>
  <c r="E30"/>
  <c r="B30"/>
  <c r="J30" s="1"/>
  <c r="J29"/>
  <c r="G29"/>
  <c r="E29"/>
  <c r="J28"/>
  <c r="G28"/>
  <c r="F28"/>
  <c r="E28"/>
  <c r="J27"/>
  <c r="F27"/>
  <c r="E27"/>
  <c r="B27"/>
  <c r="E26"/>
  <c r="E25"/>
  <c r="R24"/>
  <c r="Q24"/>
  <c r="P24"/>
  <c r="O24"/>
  <c r="N24"/>
  <c r="M24"/>
  <c r="L24"/>
  <c r="K24"/>
  <c r="J23"/>
  <c r="G23"/>
  <c r="F23"/>
  <c r="E23"/>
  <c r="J22"/>
  <c r="H22"/>
  <c r="G22"/>
  <c r="F22"/>
  <c r="E22"/>
  <c r="J21"/>
  <c r="G21"/>
  <c r="F21"/>
  <c r="E21"/>
  <c r="J20"/>
  <c r="G20"/>
  <c r="F20"/>
  <c r="E20"/>
  <c r="J19"/>
  <c r="J18" s="1"/>
  <c r="G19"/>
  <c r="E19"/>
  <c r="E18" s="1"/>
  <c r="H18"/>
  <c r="G18"/>
  <c r="F18"/>
  <c r="J17"/>
  <c r="G17"/>
  <c r="F17"/>
  <c r="E17"/>
  <c r="J16"/>
  <c r="G16"/>
  <c r="F16"/>
  <c r="E16"/>
  <c r="J15"/>
  <c r="G15"/>
  <c r="F15"/>
  <c r="F14" s="1"/>
  <c r="E15"/>
  <c r="J14"/>
  <c r="G14"/>
  <c r="E14"/>
  <c r="J13"/>
  <c r="G13"/>
  <c r="F13"/>
  <c r="E13"/>
  <c r="J12"/>
  <c r="J11"/>
  <c r="G11"/>
  <c r="F11"/>
  <c r="E11"/>
  <c r="J10"/>
  <c r="G10"/>
  <c r="F10"/>
  <c r="E10"/>
  <c r="J9"/>
  <c r="G9"/>
  <c r="F9"/>
  <c r="F8" s="1"/>
  <c r="F7" s="1"/>
  <c r="E9"/>
  <c r="J8"/>
  <c r="G8"/>
  <c r="E8"/>
  <c r="E7" s="1"/>
  <c r="R6"/>
  <c r="Q6"/>
  <c r="P6"/>
  <c r="O6"/>
  <c r="N6"/>
  <c r="M6"/>
  <c r="L6"/>
  <c r="K6"/>
  <c r="E6"/>
  <c r="K1236" i="7"/>
  <c r="K1160"/>
  <c r="K1075"/>
  <c r="K1000"/>
  <c r="K931"/>
  <c r="K842"/>
  <c r="K761"/>
  <c r="K675"/>
  <c r="K597"/>
  <c r="K503"/>
  <c r="K433"/>
  <c r="K351"/>
  <c r="K278"/>
  <c r="K198"/>
  <c r="K1238" s="1"/>
  <c r="K1239" s="1"/>
  <c r="J83"/>
  <c r="H83"/>
  <c r="G83"/>
  <c r="F83"/>
  <c r="E83"/>
  <c r="J82"/>
  <c r="G82"/>
  <c r="E82"/>
  <c r="J81"/>
  <c r="J80" s="1"/>
  <c r="G81"/>
  <c r="F81"/>
  <c r="E81"/>
  <c r="R80"/>
  <c r="Q80"/>
  <c r="P80"/>
  <c r="O80"/>
  <c r="N80"/>
  <c r="M80"/>
  <c r="L80"/>
  <c r="K80"/>
  <c r="F80"/>
  <c r="J79"/>
  <c r="G79"/>
  <c r="F79"/>
  <c r="E79"/>
  <c r="H79" s="1"/>
  <c r="J78"/>
  <c r="G78"/>
  <c r="F78"/>
  <c r="H78" s="1"/>
  <c r="E78"/>
  <c r="J77"/>
  <c r="G77"/>
  <c r="E77"/>
  <c r="E74" s="1"/>
  <c r="J76"/>
  <c r="G76"/>
  <c r="J75"/>
  <c r="G75"/>
  <c r="E75"/>
  <c r="J74"/>
  <c r="G74"/>
  <c r="J72"/>
  <c r="F72"/>
  <c r="J71"/>
  <c r="J70"/>
  <c r="G70"/>
  <c r="G69"/>
  <c r="G66" s="1"/>
  <c r="F69"/>
  <c r="E69"/>
  <c r="B69"/>
  <c r="J69" s="1"/>
  <c r="J68"/>
  <c r="B68"/>
  <c r="J67"/>
  <c r="G67"/>
  <c r="E67"/>
  <c r="E66" s="1"/>
  <c r="H66" s="1"/>
  <c r="B67"/>
  <c r="J66"/>
  <c r="F66"/>
  <c r="J65"/>
  <c r="G65"/>
  <c r="F65"/>
  <c r="E65"/>
  <c r="J64"/>
  <c r="J63"/>
  <c r="F62"/>
  <c r="F61"/>
  <c r="G60"/>
  <c r="E60"/>
  <c r="G58"/>
  <c r="G52" s="1"/>
  <c r="G51" s="1"/>
  <c r="E58"/>
  <c r="B58"/>
  <c r="G57"/>
  <c r="F57"/>
  <c r="E57"/>
  <c r="B57"/>
  <c r="B56"/>
  <c r="J55"/>
  <c r="F55"/>
  <c r="J54"/>
  <c r="G54"/>
  <c r="F54"/>
  <c r="F52" s="1"/>
  <c r="F51" s="1"/>
  <c r="E54"/>
  <c r="B53"/>
  <c r="E52"/>
  <c r="J49"/>
  <c r="G49"/>
  <c r="F49"/>
  <c r="E49"/>
  <c r="J48"/>
  <c r="F48"/>
  <c r="F41" s="1"/>
  <c r="F40" s="1"/>
  <c r="J47"/>
  <c r="G47"/>
  <c r="F47"/>
  <c r="E47"/>
  <c r="J46"/>
  <c r="G46"/>
  <c r="F46"/>
  <c r="E46"/>
  <c r="J45"/>
  <c r="G45"/>
  <c r="F45"/>
  <c r="E45"/>
  <c r="E41" s="1"/>
  <c r="G44"/>
  <c r="E44"/>
  <c r="B44"/>
  <c r="J44" s="1"/>
  <c r="J43"/>
  <c r="G43"/>
  <c r="F43"/>
  <c r="E43"/>
  <c r="G42"/>
  <c r="G41" s="1"/>
  <c r="G40" s="1"/>
  <c r="F42"/>
  <c r="E42"/>
  <c r="B42"/>
  <c r="J42" s="1"/>
  <c r="J41"/>
  <c r="J39"/>
  <c r="G39"/>
  <c r="F39"/>
  <c r="E39"/>
  <c r="J38"/>
  <c r="G38"/>
  <c r="F38"/>
  <c r="E38"/>
  <c r="J37"/>
  <c r="J36"/>
  <c r="G36"/>
  <c r="E36"/>
  <c r="B36"/>
  <c r="J35"/>
  <c r="G35"/>
  <c r="E35"/>
  <c r="B35"/>
  <c r="G34"/>
  <c r="F34"/>
  <c r="F26" s="1"/>
  <c r="F25" s="1"/>
  <c r="E34"/>
  <c r="B34"/>
  <c r="J34" s="1"/>
  <c r="B33"/>
  <c r="J33" s="1"/>
  <c r="G32"/>
  <c r="G26" s="1"/>
  <c r="G25" s="1"/>
  <c r="G24" s="1"/>
  <c r="F32"/>
  <c r="E32"/>
  <c r="B32"/>
  <c r="J32" s="1"/>
  <c r="J31"/>
  <c r="B31"/>
  <c r="J30"/>
  <c r="B30"/>
  <c r="J29"/>
  <c r="J26" s="1"/>
  <c r="B29"/>
  <c r="J28"/>
  <c r="G28"/>
  <c r="E28"/>
  <c r="B28"/>
  <c r="J27"/>
  <c r="F27"/>
  <c r="E27"/>
  <c r="B27"/>
  <c r="E26"/>
  <c r="R24"/>
  <c r="Q24"/>
  <c r="P24"/>
  <c r="O24"/>
  <c r="N24"/>
  <c r="M24"/>
  <c r="L24"/>
  <c r="K24"/>
  <c r="F24"/>
  <c r="J23"/>
  <c r="G23"/>
  <c r="F23"/>
  <c r="E23"/>
  <c r="H23" s="1"/>
  <c r="J22"/>
  <c r="G22"/>
  <c r="F22"/>
  <c r="H22" s="1"/>
  <c r="E22"/>
  <c r="J21"/>
  <c r="G21"/>
  <c r="F21"/>
  <c r="E21"/>
  <c r="J20"/>
  <c r="G20"/>
  <c r="F20"/>
  <c r="F84" s="1"/>
  <c r="E20"/>
  <c r="J19"/>
  <c r="G19"/>
  <c r="F19"/>
  <c r="E19"/>
  <c r="J18"/>
  <c r="G18"/>
  <c r="E18"/>
  <c r="J17"/>
  <c r="G17"/>
  <c r="F17"/>
  <c r="E17"/>
  <c r="J16"/>
  <c r="G16"/>
  <c r="G15" s="1"/>
  <c r="F16"/>
  <c r="E16"/>
  <c r="E15" s="1"/>
  <c r="H15" s="1"/>
  <c r="J15"/>
  <c r="F15"/>
  <c r="J14"/>
  <c r="G14"/>
  <c r="F14"/>
  <c r="E14"/>
  <c r="J13"/>
  <c r="J8" s="1"/>
  <c r="J7" s="1"/>
  <c r="J12"/>
  <c r="G12"/>
  <c r="F12"/>
  <c r="E12"/>
  <c r="J11"/>
  <c r="G11"/>
  <c r="G8" s="1"/>
  <c r="F11"/>
  <c r="E11"/>
  <c r="J10"/>
  <c r="J9"/>
  <c r="G9"/>
  <c r="F9"/>
  <c r="F8" s="1"/>
  <c r="F7" s="1"/>
  <c r="E9"/>
  <c r="E8"/>
  <c r="E7" s="1"/>
  <c r="E6" s="1"/>
  <c r="R6"/>
  <c r="Q6"/>
  <c r="P6"/>
  <c r="O6"/>
  <c r="N6"/>
  <c r="M6"/>
  <c r="L6"/>
  <c r="K6"/>
  <c r="K1252" i="6"/>
  <c r="K1176"/>
  <c r="K1091"/>
  <c r="K1016"/>
  <c r="K947"/>
  <c r="K858"/>
  <c r="K777"/>
  <c r="K691"/>
  <c r="K613"/>
  <c r="K519"/>
  <c r="K449"/>
  <c r="K367"/>
  <c r="K294"/>
  <c r="K214"/>
  <c r="K1254" s="1"/>
  <c r="K1255" s="1"/>
  <c r="H100"/>
  <c r="F100"/>
  <c r="J99"/>
  <c r="G99"/>
  <c r="F99"/>
  <c r="E99"/>
  <c r="J97"/>
  <c r="J96"/>
  <c r="J95"/>
  <c r="C95"/>
  <c r="B95"/>
  <c r="J94"/>
  <c r="J93"/>
  <c r="J92"/>
  <c r="J91"/>
  <c r="J90"/>
  <c r="J89"/>
  <c r="J88"/>
  <c r="J87"/>
  <c r="J86"/>
  <c r="H86"/>
  <c r="J85"/>
  <c r="J83"/>
  <c r="G83"/>
  <c r="F83"/>
  <c r="E83"/>
  <c r="E81" s="1"/>
  <c r="J82"/>
  <c r="G82"/>
  <c r="G81" s="1"/>
  <c r="G80" s="1"/>
  <c r="E82"/>
  <c r="J81"/>
  <c r="J80" s="1"/>
  <c r="F81"/>
  <c r="R80"/>
  <c r="Q80"/>
  <c r="P80"/>
  <c r="O80"/>
  <c r="N80"/>
  <c r="M80"/>
  <c r="L80"/>
  <c r="K80"/>
  <c r="F80"/>
  <c r="J79"/>
  <c r="G79"/>
  <c r="F79"/>
  <c r="E79"/>
  <c r="J78"/>
  <c r="H78"/>
  <c r="G78"/>
  <c r="F78"/>
  <c r="E78"/>
  <c r="J77"/>
  <c r="G77"/>
  <c r="E77"/>
  <c r="J76"/>
  <c r="J75" s="1"/>
  <c r="G76"/>
  <c r="E76"/>
  <c r="E75" s="1"/>
  <c r="H75" s="1"/>
  <c r="G75"/>
  <c r="F75"/>
  <c r="J74"/>
  <c r="F74"/>
  <c r="G73"/>
  <c r="E73"/>
  <c r="B73"/>
  <c r="B72"/>
  <c r="J72" s="1"/>
  <c r="G71"/>
  <c r="E71"/>
  <c r="B71"/>
  <c r="J71" s="1"/>
  <c r="G70"/>
  <c r="E70"/>
  <c r="B70"/>
  <c r="J70" s="1"/>
  <c r="F69"/>
  <c r="E69"/>
  <c r="J68"/>
  <c r="G68"/>
  <c r="F68"/>
  <c r="E68"/>
  <c r="J67"/>
  <c r="J64" s="1"/>
  <c r="J66"/>
  <c r="J65"/>
  <c r="G65"/>
  <c r="F65"/>
  <c r="F64" s="1"/>
  <c r="F63" s="1"/>
  <c r="E65"/>
  <c r="G64"/>
  <c r="G63" s="1"/>
  <c r="E64"/>
  <c r="J61"/>
  <c r="G61"/>
  <c r="F61"/>
  <c r="E61"/>
  <c r="J60"/>
  <c r="G60"/>
  <c r="F60"/>
  <c r="E60"/>
  <c r="E53" s="1"/>
  <c r="E52" s="1"/>
  <c r="J59"/>
  <c r="G59"/>
  <c r="G53" s="1"/>
  <c r="G52" s="1"/>
  <c r="E59"/>
  <c r="J58"/>
  <c r="J57"/>
  <c r="J56"/>
  <c r="F56"/>
  <c r="J55"/>
  <c r="F54"/>
  <c r="E54"/>
  <c r="B54"/>
  <c r="J54" s="1"/>
  <c r="J53" s="1"/>
  <c r="F53"/>
  <c r="H53" s="1"/>
  <c r="G50"/>
  <c r="E50"/>
  <c r="B50"/>
  <c r="J46"/>
  <c r="G46"/>
  <c r="F46"/>
  <c r="E46"/>
  <c r="G45"/>
  <c r="E45"/>
  <c r="G44"/>
  <c r="F44"/>
  <c r="E44"/>
  <c r="B44"/>
  <c r="J44" s="1"/>
  <c r="J43"/>
  <c r="F43"/>
  <c r="E43"/>
  <c r="B43"/>
  <c r="J42"/>
  <c r="G42"/>
  <c r="G41" s="1"/>
  <c r="E42"/>
  <c r="E41"/>
  <c r="G40"/>
  <c r="F40"/>
  <c r="E40"/>
  <c r="B40"/>
  <c r="J40" s="1"/>
  <c r="J39"/>
  <c r="F39"/>
  <c r="J38"/>
  <c r="G37"/>
  <c r="E37"/>
  <c r="B37"/>
  <c r="J37" s="1"/>
  <c r="B36"/>
  <c r="J36" s="1"/>
  <c r="G35"/>
  <c r="F35"/>
  <c r="E35"/>
  <c r="E26" s="1"/>
  <c r="B35"/>
  <c r="J35" s="1"/>
  <c r="J34"/>
  <c r="B34"/>
  <c r="J33"/>
  <c r="B33"/>
  <c r="J32"/>
  <c r="B32"/>
  <c r="G31"/>
  <c r="F31"/>
  <c r="E31"/>
  <c r="B31"/>
  <c r="J31" s="1"/>
  <c r="G30"/>
  <c r="G100" s="1"/>
  <c r="F30"/>
  <c r="F26" s="1"/>
  <c r="F25" s="1"/>
  <c r="F24" s="1"/>
  <c r="E30"/>
  <c r="E100" s="1"/>
  <c r="B30"/>
  <c r="J30" s="1"/>
  <c r="J29"/>
  <c r="B29"/>
  <c r="J28"/>
  <c r="F28"/>
  <c r="E28"/>
  <c r="B28"/>
  <c r="J27"/>
  <c r="B27"/>
  <c r="G26"/>
  <c r="G25" s="1"/>
  <c r="R24"/>
  <c r="Q24"/>
  <c r="P24"/>
  <c r="O24"/>
  <c r="N24"/>
  <c r="M24"/>
  <c r="L24"/>
  <c r="K24"/>
  <c r="J23"/>
  <c r="G23"/>
  <c r="F23"/>
  <c r="E23"/>
  <c r="H23" s="1"/>
  <c r="J22"/>
  <c r="G22"/>
  <c r="F22"/>
  <c r="H22" s="1"/>
  <c r="E22"/>
  <c r="J21"/>
  <c r="G21"/>
  <c r="F21"/>
  <c r="E21"/>
  <c r="J20"/>
  <c r="G20"/>
  <c r="F20"/>
  <c r="F19" s="1"/>
  <c r="E20"/>
  <c r="J19"/>
  <c r="G19"/>
  <c r="E19"/>
  <c r="J18"/>
  <c r="G18"/>
  <c r="F18"/>
  <c r="E18"/>
  <c r="J17"/>
  <c r="J15" s="1"/>
  <c r="G17"/>
  <c r="J16"/>
  <c r="G16"/>
  <c r="G15" s="1"/>
  <c r="F16"/>
  <c r="E16"/>
  <c r="F15"/>
  <c r="J14"/>
  <c r="G14"/>
  <c r="F14"/>
  <c r="E14"/>
  <c r="H14" s="1"/>
  <c r="J13"/>
  <c r="G13"/>
  <c r="F13"/>
  <c r="E13"/>
  <c r="E8" s="1"/>
  <c r="J12"/>
  <c r="J11"/>
  <c r="G11"/>
  <c r="J10"/>
  <c r="G10"/>
  <c r="F10"/>
  <c r="E10"/>
  <c r="J9"/>
  <c r="G9"/>
  <c r="F9"/>
  <c r="F8" s="1"/>
  <c r="E9"/>
  <c r="J8"/>
  <c r="G8"/>
  <c r="G7" s="1"/>
  <c r="G6" s="1"/>
  <c r="F7"/>
  <c r="F6" s="1"/>
  <c r="R6"/>
  <c r="Q6"/>
  <c r="P6"/>
  <c r="O6"/>
  <c r="N6"/>
  <c r="M6"/>
  <c r="L6"/>
  <c r="K6"/>
  <c r="K1237" i="5"/>
  <c r="K1161"/>
  <c r="K1076"/>
  <c r="K1001"/>
  <c r="K932"/>
  <c r="K843"/>
  <c r="K762"/>
  <c r="K676"/>
  <c r="K598"/>
  <c r="K504"/>
  <c r="K434"/>
  <c r="K352"/>
  <c r="K1239" s="1"/>
  <c r="K1240" s="1"/>
  <c r="K279"/>
  <c r="K199"/>
  <c r="J83"/>
  <c r="J82"/>
  <c r="J81"/>
  <c r="J80"/>
  <c r="J78"/>
  <c r="J77"/>
  <c r="J76"/>
  <c r="J75"/>
  <c r="J72"/>
  <c r="J70" s="1"/>
  <c r="G72"/>
  <c r="H72" s="1"/>
  <c r="F72"/>
  <c r="E72"/>
  <c r="J71"/>
  <c r="H71"/>
  <c r="H70" s="1"/>
  <c r="G71"/>
  <c r="F71"/>
  <c r="F70" s="1"/>
  <c r="E71"/>
  <c r="R70"/>
  <c r="Q70"/>
  <c r="P70"/>
  <c r="O70"/>
  <c r="N70"/>
  <c r="M70"/>
  <c r="L70"/>
  <c r="K70"/>
  <c r="G70"/>
  <c r="E70"/>
  <c r="J69"/>
  <c r="H69"/>
  <c r="G69"/>
  <c r="F69"/>
  <c r="E69"/>
  <c r="J68"/>
  <c r="G68"/>
  <c r="F68"/>
  <c r="E68"/>
  <c r="H68" s="1"/>
  <c r="J67"/>
  <c r="G67"/>
  <c r="E67"/>
  <c r="H67" s="1"/>
  <c r="J66"/>
  <c r="G66"/>
  <c r="G63" s="1"/>
  <c r="J65"/>
  <c r="J64"/>
  <c r="J63" s="1"/>
  <c r="G64"/>
  <c r="E64"/>
  <c r="E63" s="1"/>
  <c r="F63"/>
  <c r="G62"/>
  <c r="F62"/>
  <c r="E62"/>
  <c r="G61"/>
  <c r="G60" s="1"/>
  <c r="F61"/>
  <c r="E61"/>
  <c r="E60" s="1"/>
  <c r="F60"/>
  <c r="G58"/>
  <c r="F58"/>
  <c r="E58"/>
  <c r="B58"/>
  <c r="J58" s="1"/>
  <c r="J57"/>
  <c r="G57"/>
  <c r="F57"/>
  <c r="E57"/>
  <c r="B56"/>
  <c r="J56" s="1"/>
  <c r="J55"/>
  <c r="G55"/>
  <c r="G54" s="1"/>
  <c r="H54" s="1"/>
  <c r="F55"/>
  <c r="E55"/>
  <c r="E54" s="1"/>
  <c r="F54"/>
  <c r="J53"/>
  <c r="F53"/>
  <c r="J52"/>
  <c r="G52"/>
  <c r="E52"/>
  <c r="B52"/>
  <c r="J51"/>
  <c r="G50"/>
  <c r="G41" s="1"/>
  <c r="G40" s="1"/>
  <c r="F50"/>
  <c r="E50"/>
  <c r="B50"/>
  <c r="J50" s="1"/>
  <c r="J49"/>
  <c r="B49"/>
  <c r="G48"/>
  <c r="F48"/>
  <c r="F41" s="1"/>
  <c r="E48"/>
  <c r="B48"/>
  <c r="J48" s="1"/>
  <c r="B47"/>
  <c r="J47" s="1"/>
  <c r="B46"/>
  <c r="J46" s="1"/>
  <c r="B45"/>
  <c r="J45" s="1"/>
  <c r="J43"/>
  <c r="G42"/>
  <c r="F42"/>
  <c r="E42"/>
  <c r="E41" s="1"/>
  <c r="E40" s="1"/>
  <c r="B42"/>
  <c r="J42" s="1"/>
  <c r="J41" s="1"/>
  <c r="J39"/>
  <c r="G39"/>
  <c r="F39"/>
  <c r="E39"/>
  <c r="J38"/>
  <c r="J37"/>
  <c r="F37"/>
  <c r="G36"/>
  <c r="E36"/>
  <c r="B36"/>
  <c r="J36" s="1"/>
  <c r="G35"/>
  <c r="F35"/>
  <c r="E35"/>
  <c r="B35"/>
  <c r="J35" s="1"/>
  <c r="J34"/>
  <c r="B34"/>
  <c r="G33"/>
  <c r="F33"/>
  <c r="F26" s="1"/>
  <c r="F25" s="1"/>
  <c r="E33"/>
  <c r="B33"/>
  <c r="J33" s="1"/>
  <c r="B32"/>
  <c r="J32" s="1"/>
  <c r="B31"/>
  <c r="J31" s="1"/>
  <c r="B30"/>
  <c r="J30" s="1"/>
  <c r="G29"/>
  <c r="E29"/>
  <c r="B29"/>
  <c r="J29" s="1"/>
  <c r="B28"/>
  <c r="J28" s="1"/>
  <c r="J27"/>
  <c r="G27"/>
  <c r="F27"/>
  <c r="E27"/>
  <c r="R24"/>
  <c r="Q24"/>
  <c r="P24"/>
  <c r="O24"/>
  <c r="N24"/>
  <c r="M24"/>
  <c r="L24"/>
  <c r="K24"/>
  <c r="J23"/>
  <c r="H23"/>
  <c r="G23"/>
  <c r="F23"/>
  <c r="E23"/>
  <c r="J22"/>
  <c r="G22"/>
  <c r="F22"/>
  <c r="E22"/>
  <c r="J21"/>
  <c r="G21"/>
  <c r="F21"/>
  <c r="E21"/>
  <c r="J20"/>
  <c r="G20"/>
  <c r="F20"/>
  <c r="E20"/>
  <c r="J19"/>
  <c r="G19"/>
  <c r="E19"/>
  <c r="J18"/>
  <c r="G18"/>
  <c r="H18" s="1"/>
  <c r="F18"/>
  <c r="E18"/>
  <c r="J17"/>
  <c r="G17"/>
  <c r="F17"/>
  <c r="E17"/>
  <c r="J16"/>
  <c r="G16"/>
  <c r="G15" s="1"/>
  <c r="G85" s="1"/>
  <c r="F16"/>
  <c r="E16"/>
  <c r="E15" s="1"/>
  <c r="E85" s="1"/>
  <c r="J15"/>
  <c r="H15"/>
  <c r="H85" s="1"/>
  <c r="F15"/>
  <c r="F85" s="1"/>
  <c r="J14"/>
  <c r="G14"/>
  <c r="F14"/>
  <c r="F8" s="1"/>
  <c r="F7" s="1"/>
  <c r="F6" s="1"/>
  <c r="E14"/>
  <c r="J12"/>
  <c r="J11"/>
  <c r="G11"/>
  <c r="J10"/>
  <c r="G10"/>
  <c r="F10"/>
  <c r="E10"/>
  <c r="J9"/>
  <c r="G9"/>
  <c r="F9"/>
  <c r="E9"/>
  <c r="E8" s="1"/>
  <c r="R6"/>
  <c r="Q6"/>
  <c r="P6"/>
  <c r="O6"/>
  <c r="N6"/>
  <c r="M6"/>
  <c r="L6"/>
  <c r="K6"/>
  <c r="K1181" i="4"/>
  <c r="K1178"/>
  <c r="K1102"/>
  <c r="K1017"/>
  <c r="K942"/>
  <c r="K873"/>
  <c r="K784"/>
  <c r="K703"/>
  <c r="K617"/>
  <c r="K539"/>
  <c r="K445"/>
  <c r="K375"/>
  <c r="K293"/>
  <c r="K220"/>
  <c r="K140"/>
  <c r="K1180" s="1"/>
  <c r="J72"/>
  <c r="G72"/>
  <c r="E72"/>
  <c r="J71"/>
  <c r="G71"/>
  <c r="F71"/>
  <c r="E71"/>
  <c r="J70"/>
  <c r="J68"/>
  <c r="R67"/>
  <c r="Q67"/>
  <c r="P67"/>
  <c r="O67"/>
  <c r="N67"/>
  <c r="M67"/>
  <c r="L67"/>
  <c r="K67"/>
  <c r="F67"/>
  <c r="J66"/>
  <c r="G66"/>
  <c r="F66"/>
  <c r="E66"/>
  <c r="J65"/>
  <c r="H65"/>
  <c r="G65"/>
  <c r="F65"/>
  <c r="E65"/>
  <c r="J64"/>
  <c r="G64"/>
  <c r="F64"/>
  <c r="E64"/>
  <c r="J63"/>
  <c r="J62" s="1"/>
  <c r="G63"/>
  <c r="E63"/>
  <c r="E62" s="1"/>
  <c r="H62"/>
  <c r="G62"/>
  <c r="F62"/>
  <c r="G61"/>
  <c r="F61"/>
  <c r="E61"/>
  <c r="B61"/>
  <c r="J61" s="1"/>
  <c r="J60"/>
  <c r="F60"/>
  <c r="G59"/>
  <c r="G55" s="1"/>
  <c r="F59"/>
  <c r="E59"/>
  <c r="B59"/>
  <c r="J59" s="1"/>
  <c r="J58"/>
  <c r="B58"/>
  <c r="J57"/>
  <c r="G57"/>
  <c r="E57"/>
  <c r="B57"/>
  <c r="J56"/>
  <c r="J55" s="1"/>
  <c r="B56"/>
  <c r="E55"/>
  <c r="J54"/>
  <c r="F54"/>
  <c r="G53"/>
  <c r="E53"/>
  <c r="B53"/>
  <c r="J53" s="1"/>
  <c r="G52"/>
  <c r="F52"/>
  <c r="E52"/>
  <c r="E47" s="1"/>
  <c r="B52"/>
  <c r="J52" s="1"/>
  <c r="J51"/>
  <c r="B51"/>
  <c r="J50"/>
  <c r="G50"/>
  <c r="F50"/>
  <c r="E50"/>
  <c r="J49"/>
  <c r="G48"/>
  <c r="F48"/>
  <c r="F47" s="1"/>
  <c r="F46" s="1"/>
  <c r="E48"/>
  <c r="B48"/>
  <c r="J48" s="1"/>
  <c r="J47" s="1"/>
  <c r="G47"/>
  <c r="G46"/>
  <c r="J45"/>
  <c r="G45"/>
  <c r="F45"/>
  <c r="E45"/>
  <c r="G44"/>
  <c r="E44"/>
  <c r="B44"/>
  <c r="J44" s="1"/>
  <c r="G43"/>
  <c r="F43"/>
  <c r="E43"/>
  <c r="B43"/>
  <c r="J43" s="1"/>
  <c r="J42"/>
  <c r="B42"/>
  <c r="J41"/>
  <c r="G41"/>
  <c r="F41"/>
  <c r="E41"/>
  <c r="J40"/>
  <c r="G40"/>
  <c r="F40"/>
  <c r="E40"/>
  <c r="G39"/>
  <c r="F39"/>
  <c r="E39"/>
  <c r="B39"/>
  <c r="J39" s="1"/>
  <c r="B38"/>
  <c r="J38" s="1"/>
  <c r="B37"/>
  <c r="J37" s="1"/>
  <c r="B36"/>
  <c r="J36" s="1"/>
  <c r="C35"/>
  <c r="B35"/>
  <c r="J35" s="1"/>
  <c r="J34"/>
  <c r="B34"/>
  <c r="J33"/>
  <c r="F33"/>
  <c r="F32" s="1"/>
  <c r="F31" s="1"/>
  <c r="E33"/>
  <c r="B33"/>
  <c r="G32"/>
  <c r="G31" s="1"/>
  <c r="G30" s="1"/>
  <c r="E32"/>
  <c r="R30"/>
  <c r="Q30"/>
  <c r="P30"/>
  <c r="O30"/>
  <c r="N30"/>
  <c r="M30"/>
  <c r="L30"/>
  <c r="K30"/>
  <c r="J29"/>
  <c r="G29"/>
  <c r="F29"/>
  <c r="E29"/>
  <c r="H29" s="1"/>
  <c r="J28"/>
  <c r="G28"/>
  <c r="F28"/>
  <c r="H28" s="1"/>
  <c r="E28"/>
  <c r="J27"/>
  <c r="G27"/>
  <c r="F27"/>
  <c r="E27"/>
  <c r="J26"/>
  <c r="J25" s="1"/>
  <c r="G26"/>
  <c r="E26"/>
  <c r="E25" s="1"/>
  <c r="G25"/>
  <c r="F25"/>
  <c r="H25" s="1"/>
  <c r="J24"/>
  <c r="G24"/>
  <c r="F24"/>
  <c r="E24"/>
  <c r="J23"/>
  <c r="G23"/>
  <c r="F23"/>
  <c r="F22" s="1"/>
  <c r="E23"/>
  <c r="J22"/>
  <c r="G22"/>
  <c r="E22"/>
  <c r="J20"/>
  <c r="J18" s="1"/>
  <c r="G19"/>
  <c r="F19"/>
  <c r="E19"/>
  <c r="E18" s="1"/>
  <c r="H18" s="1"/>
  <c r="B19"/>
  <c r="J19" s="1"/>
  <c r="G18"/>
  <c r="F18"/>
  <c r="J16"/>
  <c r="G16"/>
  <c r="F16"/>
  <c r="E16"/>
  <c r="J15"/>
  <c r="G15"/>
  <c r="F15"/>
  <c r="E15"/>
  <c r="C14"/>
  <c r="C13"/>
  <c r="B13"/>
  <c r="J13" s="1"/>
  <c r="C12"/>
  <c r="B12"/>
  <c r="B14" s="1"/>
  <c r="J14" s="1"/>
  <c r="J11"/>
  <c r="C11"/>
  <c r="B11"/>
  <c r="J10"/>
  <c r="G10"/>
  <c r="F10"/>
  <c r="E10"/>
  <c r="J9"/>
  <c r="G9"/>
  <c r="F9"/>
  <c r="F8" s="1"/>
  <c r="E9"/>
  <c r="G8"/>
  <c r="G7" s="1"/>
  <c r="E8"/>
  <c r="F7"/>
  <c r="F6" s="1"/>
  <c r="R6"/>
  <c r="Q6"/>
  <c r="P6"/>
  <c r="O6"/>
  <c r="N6"/>
  <c r="M6"/>
  <c r="L6"/>
  <c r="K6"/>
  <c r="K1107" i="3"/>
  <c r="K1104"/>
  <c r="K1028"/>
  <c r="K943"/>
  <c r="K868"/>
  <c r="K799"/>
  <c r="K710"/>
  <c r="K629"/>
  <c r="K543"/>
  <c r="K465"/>
  <c r="K371"/>
  <c r="K301"/>
  <c r="K219"/>
  <c r="K146"/>
  <c r="K1106" s="1"/>
  <c r="J80"/>
  <c r="H80"/>
  <c r="G80"/>
  <c r="F80"/>
  <c r="E80"/>
  <c r="J79"/>
  <c r="J78" s="1"/>
  <c r="G79"/>
  <c r="G78" s="1"/>
  <c r="F79"/>
  <c r="E79"/>
  <c r="R78"/>
  <c r="Q78"/>
  <c r="P78"/>
  <c r="O78"/>
  <c r="N78"/>
  <c r="M78"/>
  <c r="L78"/>
  <c r="K78"/>
  <c r="F78"/>
  <c r="J77"/>
  <c r="G77"/>
  <c r="F77"/>
  <c r="E77"/>
  <c r="J76"/>
  <c r="H76"/>
  <c r="G76"/>
  <c r="F76"/>
  <c r="E76"/>
  <c r="J75"/>
  <c r="G75"/>
  <c r="H75" s="1"/>
  <c r="E75"/>
  <c r="J74"/>
  <c r="G74"/>
  <c r="E74"/>
  <c r="B74"/>
  <c r="J73"/>
  <c r="G73"/>
  <c r="G71" s="1"/>
  <c r="J72"/>
  <c r="J71" s="1"/>
  <c r="G72"/>
  <c r="E72"/>
  <c r="H71"/>
  <c r="E71"/>
  <c r="J70"/>
  <c r="F70"/>
  <c r="G69"/>
  <c r="E69"/>
  <c r="B69"/>
  <c r="J69" s="1"/>
  <c r="B68"/>
  <c r="J68" s="1"/>
  <c r="G67"/>
  <c r="E67"/>
  <c r="B67"/>
  <c r="J67" s="1"/>
  <c r="G66"/>
  <c r="E66"/>
  <c r="B66"/>
  <c r="J66" s="1"/>
  <c r="F65"/>
  <c r="E65"/>
  <c r="G64"/>
  <c r="F64"/>
  <c r="E64"/>
  <c r="G63"/>
  <c r="E63"/>
  <c r="E58" s="1"/>
  <c r="E57" s="1"/>
  <c r="H57" s="1"/>
  <c r="G62"/>
  <c r="E62"/>
  <c r="J61"/>
  <c r="G61"/>
  <c r="F61"/>
  <c r="E61"/>
  <c r="J60"/>
  <c r="F60"/>
  <c r="F58" s="1"/>
  <c r="F57" s="1"/>
  <c r="J59"/>
  <c r="G59"/>
  <c r="E59"/>
  <c r="J58"/>
  <c r="G58"/>
  <c r="G57"/>
  <c r="J55"/>
  <c r="G55"/>
  <c r="G48" s="1"/>
  <c r="G47" s="1"/>
  <c r="F55"/>
  <c r="E55"/>
  <c r="E48" s="1"/>
  <c r="E47" s="1"/>
  <c r="J54"/>
  <c r="J53"/>
  <c r="G53"/>
  <c r="F53"/>
  <c r="E53"/>
  <c r="G52"/>
  <c r="F52"/>
  <c r="E52"/>
  <c r="B52"/>
  <c r="J52" s="1"/>
  <c r="B51"/>
  <c r="J51" s="1"/>
  <c r="B50"/>
  <c r="J50" s="1"/>
  <c r="B49"/>
  <c r="J49" s="1"/>
  <c r="F48"/>
  <c r="F47" s="1"/>
  <c r="H47" s="1"/>
  <c r="J46"/>
  <c r="G46"/>
  <c r="F46"/>
  <c r="E46"/>
  <c r="J45"/>
  <c r="J44"/>
  <c r="G44"/>
  <c r="G38" s="1"/>
  <c r="G37" s="1"/>
  <c r="F44"/>
  <c r="E44"/>
  <c r="J43"/>
  <c r="J42"/>
  <c r="G42"/>
  <c r="E42"/>
  <c r="B42"/>
  <c r="J41"/>
  <c r="G41"/>
  <c r="F41"/>
  <c r="E41"/>
  <c r="J40"/>
  <c r="G40"/>
  <c r="F40"/>
  <c r="E40"/>
  <c r="J39"/>
  <c r="J38" s="1"/>
  <c r="F39"/>
  <c r="E39"/>
  <c r="E38" s="1"/>
  <c r="E37" s="1"/>
  <c r="H38"/>
  <c r="F38"/>
  <c r="F37" s="1"/>
  <c r="H37" s="1"/>
  <c r="J36"/>
  <c r="G36"/>
  <c r="F36"/>
  <c r="E36"/>
  <c r="J35"/>
  <c r="G35"/>
  <c r="E35"/>
  <c r="B35"/>
  <c r="G34"/>
  <c r="F34"/>
  <c r="F29" s="1"/>
  <c r="E34"/>
  <c r="B34"/>
  <c r="J34" s="1"/>
  <c r="J28" s="1"/>
  <c r="B33"/>
  <c r="J33" s="1"/>
  <c r="B32"/>
  <c r="J32" s="1"/>
  <c r="B31"/>
  <c r="J31" s="1"/>
  <c r="J30"/>
  <c r="F30"/>
  <c r="E30"/>
  <c r="G29"/>
  <c r="G28"/>
  <c r="R27"/>
  <c r="Q27"/>
  <c r="P27"/>
  <c r="O27"/>
  <c r="N27"/>
  <c r="M27"/>
  <c r="L27"/>
  <c r="K27"/>
  <c r="J26"/>
  <c r="G26"/>
  <c r="F26"/>
  <c r="E26"/>
  <c r="J25"/>
  <c r="H25"/>
  <c r="G25"/>
  <c r="F25"/>
  <c r="E25"/>
  <c r="J24"/>
  <c r="G24"/>
  <c r="F24"/>
  <c r="E24"/>
  <c r="J23"/>
  <c r="G23"/>
  <c r="F23"/>
  <c r="E23"/>
  <c r="J22"/>
  <c r="G22"/>
  <c r="F22"/>
  <c r="F21" s="1"/>
  <c r="E22"/>
  <c r="J21"/>
  <c r="G21"/>
  <c r="E21"/>
  <c r="H21" s="1"/>
  <c r="J20"/>
  <c r="G20"/>
  <c r="F20"/>
  <c r="E20"/>
  <c r="J19"/>
  <c r="G19"/>
  <c r="F19"/>
  <c r="E19"/>
  <c r="J18"/>
  <c r="G18"/>
  <c r="G17" s="1"/>
  <c r="F18"/>
  <c r="E18"/>
  <c r="E17" s="1"/>
  <c r="J17"/>
  <c r="H17"/>
  <c r="F17"/>
  <c r="J16"/>
  <c r="G16"/>
  <c r="F16"/>
  <c r="F8" s="1"/>
  <c r="F7" s="1"/>
  <c r="F6" s="1"/>
  <c r="E16"/>
  <c r="J15"/>
  <c r="J14"/>
  <c r="G14"/>
  <c r="F14"/>
  <c r="E14"/>
  <c r="J13"/>
  <c r="G13"/>
  <c r="F13"/>
  <c r="E13"/>
  <c r="J12"/>
  <c r="G12"/>
  <c r="F12"/>
  <c r="E12"/>
  <c r="J11"/>
  <c r="G11"/>
  <c r="F11"/>
  <c r="E11"/>
  <c r="J10"/>
  <c r="G10"/>
  <c r="F10"/>
  <c r="E10"/>
  <c r="J9"/>
  <c r="G9"/>
  <c r="G8" s="1"/>
  <c r="E9"/>
  <c r="J8"/>
  <c r="E8"/>
  <c r="E7" s="1"/>
  <c r="R6"/>
  <c r="Q6"/>
  <c r="P6"/>
  <c r="O6"/>
  <c r="N6"/>
  <c r="M6"/>
  <c r="L6"/>
  <c r="K6"/>
  <c r="K1170" i="2"/>
  <c r="K1094"/>
  <c r="K1009"/>
  <c r="K934"/>
  <c r="K865"/>
  <c r="K776"/>
  <c r="K695"/>
  <c r="K609"/>
  <c r="K531"/>
  <c r="K437"/>
  <c r="K367"/>
  <c r="K285"/>
  <c r="K212"/>
  <c r="K132"/>
  <c r="K1172" s="1"/>
  <c r="K1173" s="1"/>
  <c r="H84"/>
  <c r="G84"/>
  <c r="J83"/>
  <c r="H83"/>
  <c r="H67" s="1"/>
  <c r="G83"/>
  <c r="F83"/>
  <c r="E83"/>
  <c r="J81"/>
  <c r="J80"/>
  <c r="J79"/>
  <c r="J78"/>
  <c r="J77"/>
  <c r="J76"/>
  <c r="J75"/>
  <c r="J74"/>
  <c r="J73"/>
  <c r="J72"/>
  <c r="J71"/>
  <c r="H70"/>
  <c r="J69"/>
  <c r="J68"/>
  <c r="G68"/>
  <c r="F68"/>
  <c r="E68"/>
  <c r="H68" s="1"/>
  <c r="R67"/>
  <c r="Q67"/>
  <c r="P67"/>
  <c r="O67"/>
  <c r="N67"/>
  <c r="M67"/>
  <c r="L67"/>
  <c r="K67"/>
  <c r="J67"/>
  <c r="G67"/>
  <c r="F67"/>
  <c r="E67"/>
  <c r="J66"/>
  <c r="G66"/>
  <c r="F66"/>
  <c r="E66"/>
  <c r="J65"/>
  <c r="H65"/>
  <c r="G65"/>
  <c r="F65"/>
  <c r="E65"/>
  <c r="J64"/>
  <c r="G64"/>
  <c r="H64" s="1"/>
  <c r="E64"/>
  <c r="G63"/>
  <c r="F63"/>
  <c r="E63"/>
  <c r="B63"/>
  <c r="J63" s="1"/>
  <c r="J62"/>
  <c r="F62"/>
  <c r="G61"/>
  <c r="G57" s="1"/>
  <c r="F61"/>
  <c r="E61"/>
  <c r="B61"/>
  <c r="J61" s="1"/>
  <c r="J60"/>
  <c r="B60"/>
  <c r="J59"/>
  <c r="G59"/>
  <c r="E59"/>
  <c r="B59"/>
  <c r="J58"/>
  <c r="J57" s="1"/>
  <c r="B58"/>
  <c r="E57"/>
  <c r="J56"/>
  <c r="G56"/>
  <c r="G55" s="1"/>
  <c r="G24" s="1"/>
  <c r="E56"/>
  <c r="J55"/>
  <c r="F55"/>
  <c r="E55"/>
  <c r="J54"/>
  <c r="G54"/>
  <c r="F54"/>
  <c r="E54"/>
  <c r="J53"/>
  <c r="J52"/>
  <c r="G52"/>
  <c r="F52"/>
  <c r="F51" s="1"/>
  <c r="E52"/>
  <c r="J51"/>
  <c r="J50" s="1"/>
  <c r="G51"/>
  <c r="G50" s="1"/>
  <c r="E51"/>
  <c r="F50"/>
  <c r="J48"/>
  <c r="G48"/>
  <c r="F48"/>
  <c r="F42" s="1"/>
  <c r="F41" s="1"/>
  <c r="E48"/>
  <c r="J47"/>
  <c r="G46"/>
  <c r="F46"/>
  <c r="E46"/>
  <c r="E42" s="1"/>
  <c r="B46"/>
  <c r="J46" s="1"/>
  <c r="J42" s="1"/>
  <c r="J45"/>
  <c r="B45"/>
  <c r="J44"/>
  <c r="B44"/>
  <c r="J43"/>
  <c r="B43"/>
  <c r="G42"/>
  <c r="G41"/>
  <c r="J39"/>
  <c r="J38"/>
  <c r="F38"/>
  <c r="J37"/>
  <c r="G37"/>
  <c r="F37"/>
  <c r="E37"/>
  <c r="J36"/>
  <c r="F36"/>
  <c r="F35" s="1"/>
  <c r="F34" s="1"/>
  <c r="E36"/>
  <c r="B36"/>
  <c r="J35"/>
  <c r="G35"/>
  <c r="E35"/>
  <c r="G34"/>
  <c r="E34"/>
  <c r="J33"/>
  <c r="G33"/>
  <c r="F33"/>
  <c r="E33"/>
  <c r="J32"/>
  <c r="J31"/>
  <c r="G31"/>
  <c r="E31"/>
  <c r="B31"/>
  <c r="G30"/>
  <c r="F30"/>
  <c r="E30"/>
  <c r="B30"/>
  <c r="J30" s="1"/>
  <c r="B29"/>
  <c r="J29" s="1"/>
  <c r="J28"/>
  <c r="G28"/>
  <c r="F28"/>
  <c r="E28"/>
  <c r="J27"/>
  <c r="G27"/>
  <c r="G26" s="1"/>
  <c r="G25" s="1"/>
  <c r="F27"/>
  <c r="E27"/>
  <c r="E26" s="1"/>
  <c r="E25" s="1"/>
  <c r="H25" s="1"/>
  <c r="F26"/>
  <c r="F25"/>
  <c r="R24"/>
  <c r="Q24"/>
  <c r="P24"/>
  <c r="O24"/>
  <c r="N24"/>
  <c r="M24"/>
  <c r="L24"/>
  <c r="K24"/>
  <c r="J23"/>
  <c r="H23"/>
  <c r="G23"/>
  <c r="F23"/>
  <c r="E23"/>
  <c r="J22"/>
  <c r="G22"/>
  <c r="F22"/>
  <c r="E22"/>
  <c r="H22" s="1"/>
  <c r="J20"/>
  <c r="G20"/>
  <c r="F20"/>
  <c r="E20"/>
  <c r="E18" s="1"/>
  <c r="H18" s="1"/>
  <c r="J19"/>
  <c r="G19"/>
  <c r="G18" s="1"/>
  <c r="E19"/>
  <c r="J18"/>
  <c r="J7" s="1"/>
  <c r="F18"/>
  <c r="J17"/>
  <c r="G17"/>
  <c r="F17"/>
  <c r="F84" s="1"/>
  <c r="E17"/>
  <c r="E84" s="1"/>
  <c r="J16"/>
  <c r="G16"/>
  <c r="G15" s="1"/>
  <c r="F16"/>
  <c r="E16"/>
  <c r="E15" s="1"/>
  <c r="J15"/>
  <c r="F15"/>
  <c r="H15" s="1"/>
  <c r="J14"/>
  <c r="G14"/>
  <c r="F14"/>
  <c r="E14"/>
  <c r="J13"/>
  <c r="J8" s="1"/>
  <c r="J12"/>
  <c r="G12"/>
  <c r="F12"/>
  <c r="E12"/>
  <c r="J11"/>
  <c r="G11"/>
  <c r="F11"/>
  <c r="E11"/>
  <c r="J9"/>
  <c r="G9"/>
  <c r="G8" s="1"/>
  <c r="G7" s="1"/>
  <c r="G6" s="1"/>
  <c r="F9"/>
  <c r="E9"/>
  <c r="E8" s="1"/>
  <c r="H8"/>
  <c r="F8"/>
  <c r="F7" s="1"/>
  <c r="E7"/>
  <c r="R6"/>
  <c r="Q6"/>
  <c r="P6"/>
  <c r="O6"/>
  <c r="N6"/>
  <c r="M6"/>
  <c r="L6"/>
  <c r="K6"/>
  <c r="F6"/>
  <c r="K1139" i="1"/>
  <c r="K1063"/>
  <c r="K978"/>
  <c r="K903"/>
  <c r="K834"/>
  <c r="K745"/>
  <c r="K664"/>
  <c r="K578"/>
  <c r="K500"/>
  <c r="K406"/>
  <c r="K336"/>
  <c r="K254"/>
  <c r="K181"/>
  <c r="K101"/>
  <c r="J68"/>
  <c r="G68"/>
  <c r="E68"/>
  <c r="H68" s="1"/>
  <c r="J67"/>
  <c r="G67"/>
  <c r="H67" s="1"/>
  <c r="F67"/>
  <c r="E67"/>
  <c r="J66"/>
  <c r="H66"/>
  <c r="H65" s="1"/>
  <c r="G66"/>
  <c r="F66"/>
  <c r="F65" s="1"/>
  <c r="E66"/>
  <c r="R65"/>
  <c r="Q65"/>
  <c r="P65"/>
  <c r="O65"/>
  <c r="N65"/>
  <c r="M65"/>
  <c r="L65"/>
  <c r="K65"/>
  <c r="J65"/>
  <c r="E65"/>
  <c r="J64"/>
  <c r="H64"/>
  <c r="G64"/>
  <c r="F64"/>
  <c r="E64"/>
  <c r="J63"/>
  <c r="G63"/>
  <c r="F63"/>
  <c r="E63"/>
  <c r="J62"/>
  <c r="G61"/>
  <c r="F61"/>
  <c r="E61"/>
  <c r="B61"/>
  <c r="J61" s="1"/>
  <c r="J60"/>
  <c r="G60"/>
  <c r="F60"/>
  <c r="E60"/>
  <c r="B59"/>
  <c r="J59" s="1"/>
  <c r="G58"/>
  <c r="F58"/>
  <c r="F57" s="1"/>
  <c r="E58"/>
  <c r="B58"/>
  <c r="J58" s="1"/>
  <c r="G57"/>
  <c r="H57" s="1"/>
  <c r="E57"/>
  <c r="J56"/>
  <c r="G56"/>
  <c r="F56"/>
  <c r="E56"/>
  <c r="J55"/>
  <c r="J54"/>
  <c r="G54"/>
  <c r="F54"/>
  <c r="F53" s="1"/>
  <c r="F52" s="1"/>
  <c r="E54"/>
  <c r="J53"/>
  <c r="G53"/>
  <c r="G52" s="1"/>
  <c r="E53"/>
  <c r="J50"/>
  <c r="G50"/>
  <c r="E50"/>
  <c r="J49"/>
  <c r="G49"/>
  <c r="F49"/>
  <c r="E49"/>
  <c r="J48"/>
  <c r="G48"/>
  <c r="F48"/>
  <c r="E48"/>
  <c r="J47"/>
  <c r="G47"/>
  <c r="F47"/>
  <c r="E47"/>
  <c r="E45" s="1"/>
  <c r="J46"/>
  <c r="J45" s="1"/>
  <c r="H45"/>
  <c r="G45"/>
  <c r="F45"/>
  <c r="J44"/>
  <c r="G44"/>
  <c r="F44"/>
  <c r="E44"/>
  <c r="J43"/>
  <c r="G43"/>
  <c r="F43"/>
  <c r="E43"/>
  <c r="J42"/>
  <c r="G42"/>
  <c r="F42"/>
  <c r="E42"/>
  <c r="J41"/>
  <c r="G41"/>
  <c r="G39" s="1"/>
  <c r="F41"/>
  <c r="E41"/>
  <c r="J40"/>
  <c r="J39" s="1"/>
  <c r="F40"/>
  <c r="E40"/>
  <c r="E39" s="1"/>
  <c r="E38" s="1"/>
  <c r="F39"/>
  <c r="F38" s="1"/>
  <c r="J37"/>
  <c r="G37"/>
  <c r="F37"/>
  <c r="E37"/>
  <c r="J36"/>
  <c r="G36"/>
  <c r="F36"/>
  <c r="E36"/>
  <c r="J35"/>
  <c r="G35"/>
  <c r="E35"/>
  <c r="B35"/>
  <c r="G34"/>
  <c r="F34"/>
  <c r="E34"/>
  <c r="B34"/>
  <c r="J34" s="1"/>
  <c r="B33"/>
  <c r="J33" s="1"/>
  <c r="G32"/>
  <c r="F32"/>
  <c r="F27" s="1"/>
  <c r="F26" s="1"/>
  <c r="E32"/>
  <c r="E27" s="1"/>
  <c r="B32"/>
  <c r="J32" s="1"/>
  <c r="B31"/>
  <c r="J31" s="1"/>
  <c r="J30"/>
  <c r="B30"/>
  <c r="B29"/>
  <c r="J29" s="1"/>
  <c r="J27" s="1"/>
  <c r="J28"/>
  <c r="F28"/>
  <c r="E28"/>
  <c r="R25"/>
  <c r="Q25"/>
  <c r="P25"/>
  <c r="O25"/>
  <c r="N25"/>
  <c r="M25"/>
  <c r="L25"/>
  <c r="K25"/>
  <c r="J24"/>
  <c r="G24"/>
  <c r="F24"/>
  <c r="E24"/>
  <c r="H24" s="1"/>
  <c r="J23"/>
  <c r="G23"/>
  <c r="F23"/>
  <c r="H23" s="1"/>
  <c r="E23"/>
  <c r="J22"/>
  <c r="G22"/>
  <c r="F22"/>
  <c r="E22"/>
  <c r="J21"/>
  <c r="G21"/>
  <c r="F21"/>
  <c r="E21"/>
  <c r="J20"/>
  <c r="J19" s="1"/>
  <c r="G20"/>
  <c r="E20"/>
  <c r="E19" s="1"/>
  <c r="G19"/>
  <c r="F19"/>
  <c r="H19" s="1"/>
  <c r="J18"/>
  <c r="G18"/>
  <c r="F18"/>
  <c r="E18"/>
  <c r="J17"/>
  <c r="G17"/>
  <c r="F17"/>
  <c r="E17"/>
  <c r="J16"/>
  <c r="G16"/>
  <c r="F16"/>
  <c r="F15" s="1"/>
  <c r="E16"/>
  <c r="J15"/>
  <c r="G15"/>
  <c r="E15"/>
  <c r="H15" s="1"/>
  <c r="J14"/>
  <c r="G14"/>
  <c r="F14"/>
  <c r="E14"/>
  <c r="J13"/>
  <c r="J12"/>
  <c r="G12"/>
  <c r="F12"/>
  <c r="E12"/>
  <c r="J11"/>
  <c r="G11"/>
  <c r="F11"/>
  <c r="E11"/>
  <c r="J10"/>
  <c r="J8" s="1"/>
  <c r="J9"/>
  <c r="G9"/>
  <c r="G8" s="1"/>
  <c r="F9"/>
  <c r="E9"/>
  <c r="E8" s="1"/>
  <c r="E7" s="1"/>
  <c r="F8"/>
  <c r="F7" s="1"/>
  <c r="R6"/>
  <c r="Q6"/>
  <c r="P6"/>
  <c r="O6"/>
  <c r="N6"/>
  <c r="M6"/>
  <c r="L6"/>
  <c r="K6"/>
  <c r="F40" i="5" l="1"/>
  <c r="H40" s="1"/>
  <c r="H41"/>
  <c r="H26" i="6"/>
  <c r="E25"/>
  <c r="H81"/>
  <c r="E80"/>
  <c r="H8" i="7"/>
  <c r="G7"/>
  <c r="G6" s="1"/>
  <c r="H7" i="1"/>
  <c r="H6" s="1"/>
  <c r="E6"/>
  <c r="H39"/>
  <c r="G38"/>
  <c r="H42" i="2"/>
  <c r="E41"/>
  <c r="H41" s="1"/>
  <c r="H8" i="3"/>
  <c r="G7"/>
  <c r="G6" s="1"/>
  <c r="F28"/>
  <c r="F27" s="1"/>
  <c r="F81" s="1"/>
  <c r="H47" i="4"/>
  <c r="E46"/>
  <c r="H46" s="1"/>
  <c r="H8" i="6"/>
  <c r="E7"/>
  <c r="H41" i="7"/>
  <c r="E40"/>
  <c r="F24" i="5"/>
  <c r="H7" i="10"/>
  <c r="J7" i="1"/>
  <c r="H7" i="3"/>
  <c r="F6" i="1"/>
  <c r="F25"/>
  <c r="J57"/>
  <c r="J25" s="1"/>
  <c r="J26" i="6"/>
  <c r="F6" i="7"/>
  <c r="H70" i="9"/>
  <c r="H8" i="1"/>
  <c r="G7"/>
  <c r="G6" s="1"/>
  <c r="E26"/>
  <c r="F6" i="8"/>
  <c r="H7"/>
  <c r="H6" s="1"/>
  <c r="G7" i="9"/>
  <c r="G6" s="1"/>
  <c r="H8"/>
  <c r="F24"/>
  <c r="H37"/>
  <c r="G7" i="10"/>
  <c r="G6" s="1"/>
  <c r="G77" s="1"/>
  <c r="H8"/>
  <c r="H38" i="1"/>
  <c r="J6" i="2"/>
  <c r="J32" i="4"/>
  <c r="J30" s="1"/>
  <c r="F84" i="5"/>
  <c r="H61" i="8"/>
  <c r="H61" i="9"/>
  <c r="H7" i="2"/>
  <c r="H6" s="1"/>
  <c r="E6"/>
  <c r="H79" i="3"/>
  <c r="H78" s="1"/>
  <c r="E78"/>
  <c r="H8" i="8"/>
  <c r="G7"/>
  <c r="G6" s="1"/>
  <c r="E24"/>
  <c r="F24" i="2"/>
  <c r="J26"/>
  <c r="J24" s="1"/>
  <c r="H55" i="4"/>
  <c r="F18" i="7"/>
  <c r="H18" s="1"/>
  <c r="H52"/>
  <c r="H54" i="8"/>
  <c r="J37" i="10"/>
  <c r="H53" i="1"/>
  <c r="G65"/>
  <c r="K1141"/>
  <c r="K1142" s="1"/>
  <c r="H26" i="2"/>
  <c r="H34"/>
  <c r="E6" i="3"/>
  <c r="J65"/>
  <c r="J27" s="1"/>
  <c r="G6" i="4"/>
  <c r="G73" s="1"/>
  <c r="H32"/>
  <c r="J67"/>
  <c r="G67"/>
  <c r="E7" i="5"/>
  <c r="G26"/>
  <c r="J7" i="6"/>
  <c r="H19"/>
  <c r="H64"/>
  <c r="J69"/>
  <c r="H7" i="7"/>
  <c r="J62"/>
  <c r="J24" s="1"/>
  <c r="J6" s="1"/>
  <c r="AC6" s="1"/>
  <c r="G62"/>
  <c r="G61" s="1"/>
  <c r="H74"/>
  <c r="G80"/>
  <c r="G84" s="1"/>
  <c r="H14" i="8"/>
  <c r="H37"/>
  <c r="H85" s="1"/>
  <c r="J46"/>
  <c r="J24" s="1"/>
  <c r="E6" i="9"/>
  <c r="J38"/>
  <c r="J24" s="1"/>
  <c r="J6" s="1"/>
  <c r="G54"/>
  <c r="E76"/>
  <c r="E24" s="1"/>
  <c r="J76"/>
  <c r="E6" i="10"/>
  <c r="E23"/>
  <c r="H58"/>
  <c r="H23" s="1"/>
  <c r="H63"/>
  <c r="H8" i="4"/>
  <c r="E7"/>
  <c r="H51" i="2"/>
  <c r="E50"/>
  <c r="H50" s="1"/>
  <c r="H71" i="4"/>
  <c r="E67"/>
  <c r="H81" i="7"/>
  <c r="E80"/>
  <c r="H88" i="9"/>
  <c r="H87" s="1"/>
  <c r="E87"/>
  <c r="H26" i="7"/>
  <c r="H66" i="2"/>
  <c r="J7" i="3"/>
  <c r="H26"/>
  <c r="J48"/>
  <c r="H58"/>
  <c r="H77"/>
  <c r="J12" i="4"/>
  <c r="J8" s="1"/>
  <c r="J7" s="1"/>
  <c r="J6" s="1"/>
  <c r="AC6" s="1"/>
  <c r="G8" i="5"/>
  <c r="G7" s="1"/>
  <c r="G6" s="1"/>
  <c r="J54"/>
  <c r="F52" i="6"/>
  <c r="H52" s="1"/>
  <c r="H99"/>
  <c r="H80" s="1"/>
  <c r="E25" i="7"/>
  <c r="E51"/>
  <c r="H51" s="1"/>
  <c r="F85" i="8"/>
  <c r="F26"/>
  <c r="F25" s="1"/>
  <c r="F24" s="1"/>
  <c r="H46"/>
  <c r="H64"/>
  <c r="H73"/>
  <c r="H67" s="1"/>
  <c r="J75"/>
  <c r="F6" i="9"/>
  <c r="H38"/>
  <c r="G51"/>
  <c r="H21" i="10"/>
  <c r="J50"/>
  <c r="H72"/>
  <c r="H71" s="1"/>
  <c r="G27" i="1"/>
  <c r="G26" s="1"/>
  <c r="G25" s="1"/>
  <c r="E52"/>
  <c r="H52" s="1"/>
  <c r="H63"/>
  <c r="E24" i="2"/>
  <c r="H35"/>
  <c r="H55"/>
  <c r="F57"/>
  <c r="H57" s="1"/>
  <c r="J70"/>
  <c r="G27" i="3"/>
  <c r="E29"/>
  <c r="E28" s="1"/>
  <c r="H48"/>
  <c r="G65"/>
  <c r="H65" s="1"/>
  <c r="H22" i="4"/>
  <c r="E31"/>
  <c r="F55"/>
  <c r="F30" s="1"/>
  <c r="F73" s="1"/>
  <c r="H66"/>
  <c r="H72"/>
  <c r="J8" i="5"/>
  <c r="J7" s="1"/>
  <c r="H22"/>
  <c r="E26"/>
  <c r="E25" s="1"/>
  <c r="J26"/>
  <c r="J24" s="1"/>
  <c r="J74"/>
  <c r="E15" i="6"/>
  <c r="H15" s="1"/>
  <c r="E63"/>
  <c r="H63" s="1"/>
  <c r="G69"/>
  <c r="H69" s="1"/>
  <c r="H77"/>
  <c r="H79"/>
  <c r="E62" i="7"/>
  <c r="H82"/>
  <c r="J7" i="8"/>
  <c r="H23"/>
  <c r="H38"/>
  <c r="H15" i="9"/>
  <c r="G38"/>
  <c r="G37" s="1"/>
  <c r="H62"/>
  <c r="H71"/>
  <c r="G76"/>
  <c r="H76" s="1"/>
  <c r="H37" i="10"/>
  <c r="H50"/>
  <c r="H59"/>
  <c r="H24" i="2" l="1"/>
  <c r="G25" i="5"/>
  <c r="G24" s="1"/>
  <c r="H26"/>
  <c r="H28" i="3"/>
  <c r="H27" s="1"/>
  <c r="E27"/>
  <c r="E81" s="1"/>
  <c r="E6" i="6"/>
  <c r="H7"/>
  <c r="H6" s="1"/>
  <c r="H25" i="7"/>
  <c r="H24" s="1"/>
  <c r="E24"/>
  <c r="E25" i="1"/>
  <c r="H26"/>
  <c r="H25" s="1"/>
  <c r="H69"/>
  <c r="J6" i="8"/>
  <c r="H24" i="9"/>
  <c r="G69" i="1"/>
  <c r="H6" i="3"/>
  <c r="H81" s="1"/>
  <c r="G24" i="6"/>
  <c r="H29" i="3"/>
  <c r="E69" i="1"/>
  <c r="F90" i="9"/>
  <c r="E90"/>
  <c r="H6" i="7"/>
  <c r="F69" i="1"/>
  <c r="H7" i="9"/>
  <c r="H6" s="1"/>
  <c r="G50"/>
  <c r="H50" s="1"/>
  <c r="H51"/>
  <c r="E6" i="4"/>
  <c r="H7"/>
  <c r="H6" s="1"/>
  <c r="H31"/>
  <c r="H30" s="1"/>
  <c r="E30"/>
  <c r="E61" i="7"/>
  <c r="H61" s="1"/>
  <c r="H62"/>
  <c r="H25" i="5"/>
  <c r="H24" s="1"/>
  <c r="E24"/>
  <c r="H7"/>
  <c r="E6"/>
  <c r="H6" i="10"/>
  <c r="H77"/>
  <c r="H40" i="7"/>
  <c r="E84"/>
  <c r="H25" i="6"/>
  <c r="E24"/>
  <c r="J6" i="1"/>
  <c r="J6" i="5"/>
  <c r="G84"/>
  <c r="H80" i="7"/>
  <c r="H26" i="8"/>
  <c r="J6" i="3"/>
  <c r="H90" i="9"/>
  <c r="H67" i="4"/>
  <c r="E77" i="10"/>
  <c r="F42" i="6"/>
  <c r="J23" i="10"/>
  <c r="J6" s="1"/>
  <c r="H25" i="8"/>
  <c r="H24" s="1"/>
  <c r="H8" i="5"/>
  <c r="H27" i="1"/>
  <c r="J24" i="6"/>
  <c r="J6" s="1"/>
  <c r="G81" i="3"/>
  <c r="G24" i="9" l="1"/>
  <c r="G90" s="1"/>
  <c r="H84" i="7"/>
  <c r="E73" i="4"/>
  <c r="F41" i="6"/>
  <c r="H41" s="1"/>
  <c r="H24" s="1"/>
  <c r="H42"/>
  <c r="E84" i="5"/>
  <c r="H6"/>
  <c r="H84" s="1"/>
  <c r="H73" i="4"/>
</calcChain>
</file>

<file path=xl/sharedStrings.xml><?xml version="1.0" encoding="utf-8"?>
<sst xmlns="http://schemas.openxmlformats.org/spreadsheetml/2006/main" count="1005" uniqueCount="303">
  <si>
    <t xml:space="preserve">ПРИМЕРНОЕ 10 -ти ДНЕВНОЕ МЕНЮ </t>
  </si>
  <si>
    <t xml:space="preserve">для питания детей с 7до 10 лет </t>
  </si>
  <si>
    <t>10 день</t>
  </si>
  <si>
    <t>Наименование блюда</t>
  </si>
  <si>
    <t>Брутто, г</t>
  </si>
  <si>
    <t>Нетто, г</t>
  </si>
  <si>
    <t>Химический состав</t>
  </si>
  <si>
    <t>Витамины, мг</t>
  </si>
  <si>
    <t>Минералы, мг</t>
  </si>
  <si>
    <t>Выход, г</t>
  </si>
  <si>
    <t>Белки, г</t>
  </si>
  <si>
    <t>Жиры, г</t>
  </si>
  <si>
    <t>Угл. г</t>
  </si>
  <si>
    <t>ЭЦ, ккал</t>
  </si>
  <si>
    <t xml:space="preserve">ЦЕНА </t>
  </si>
  <si>
    <t>СУММА</t>
  </si>
  <si>
    <t>С</t>
  </si>
  <si>
    <t>В1</t>
  </si>
  <si>
    <t>А (мкг рет.экв.)</t>
  </si>
  <si>
    <t>Е (мг ток.экв.)</t>
  </si>
  <si>
    <t xml:space="preserve">Ca </t>
  </si>
  <si>
    <t>P</t>
  </si>
  <si>
    <t>Mg</t>
  </si>
  <si>
    <t>Fe</t>
  </si>
  <si>
    <t>Завтрак</t>
  </si>
  <si>
    <t>итого</t>
  </si>
  <si>
    <t>Суп молочный с макаронными изделиями</t>
  </si>
  <si>
    <t>240/5</t>
  </si>
  <si>
    <t>макаронные изделия</t>
  </si>
  <si>
    <t>вода питьевая</t>
  </si>
  <si>
    <t>молоко питьевое</t>
  </si>
  <si>
    <t>сахар</t>
  </si>
  <si>
    <t>соль йодированная</t>
  </si>
  <si>
    <t xml:space="preserve">масло сливочное </t>
  </si>
  <si>
    <t xml:space="preserve">Бутерброд  горячий с сыром и колбасой вареной </t>
  </si>
  <si>
    <t>20/14/15</t>
  </si>
  <si>
    <t>хлеб пшеничный</t>
  </si>
  <si>
    <t>сыр</t>
  </si>
  <si>
    <t>колбаса вареная (в том числе из мяса птицы) или колбаса полукопченая</t>
  </si>
  <si>
    <t>Чай с молоком (№630-1996)</t>
  </si>
  <si>
    <t>чай - заварка</t>
  </si>
  <si>
    <t>Хлеб ржаной</t>
  </si>
  <si>
    <t xml:space="preserve">Хлеб пшеничный </t>
  </si>
  <si>
    <t>ОБЕД</t>
  </si>
  <si>
    <t xml:space="preserve">Суп картофельный с мясными фрикадельками </t>
  </si>
  <si>
    <t>говядина полуфабрикат</t>
  </si>
  <si>
    <t>картофель - 01.09.-31.10.- 25%</t>
  </si>
  <si>
    <t>01.11.-31.12. -30%</t>
  </si>
  <si>
    <t>01.01-29.02 - 35%</t>
  </si>
  <si>
    <t>01.03 - 40%</t>
  </si>
  <si>
    <t>морковь - до 01.01 - 20%</t>
  </si>
  <si>
    <t>с 01.01 - 25%</t>
  </si>
  <si>
    <t>лук репчатый</t>
  </si>
  <si>
    <t>масло сливочное</t>
  </si>
  <si>
    <t>яйца</t>
  </si>
  <si>
    <t xml:space="preserve">Биточки из говядины с соусом </t>
  </si>
  <si>
    <t>100/30</t>
  </si>
  <si>
    <t>мясо говядины п/ф</t>
  </si>
  <si>
    <t xml:space="preserve">сухари </t>
  </si>
  <si>
    <t>масло растительное для смазки листа</t>
  </si>
  <si>
    <t>Соус томатный</t>
  </si>
  <si>
    <t>Вода или отвар овощной</t>
  </si>
  <si>
    <t>мука пшеничная</t>
  </si>
  <si>
    <t>Масло сливочное</t>
  </si>
  <si>
    <t>сметана</t>
  </si>
  <si>
    <t xml:space="preserve"> томатная паста (без искусственных ароматизаторов, красителей и консервантов, без содержания крахмала и соли)</t>
  </si>
  <si>
    <t xml:space="preserve">Макаронные изделия отварные  </t>
  </si>
  <si>
    <t>150/2</t>
  </si>
  <si>
    <t>соль</t>
  </si>
  <si>
    <t xml:space="preserve">Нарезка из огурцов свежих с маслом растительным </t>
  </si>
  <si>
    <t>100/5</t>
  </si>
  <si>
    <t>огурцы свежие грунтовые</t>
  </si>
  <si>
    <t>или огурцы свежие парниковые</t>
  </si>
  <si>
    <t xml:space="preserve">масло растительное на полив при подаче </t>
  </si>
  <si>
    <t>зелень свежая (петрушка, или укроп)</t>
  </si>
  <si>
    <t>Сок  фруктовый</t>
  </si>
  <si>
    <t>Хлеб пшеничный витаминизированный</t>
  </si>
  <si>
    <t>Полдник</t>
  </si>
  <si>
    <t xml:space="preserve">Кисломолочный напиток </t>
  </si>
  <si>
    <t>Мучное изделие промышленного производства (вафли, печенье)</t>
  </si>
  <si>
    <t xml:space="preserve">фрукт </t>
  </si>
  <si>
    <t>ИТОГО</t>
  </si>
  <si>
    <t>9 день</t>
  </si>
  <si>
    <t>Каша пшеничная жидкая с маслом (№311-2004)</t>
  </si>
  <si>
    <t>200/5</t>
  </si>
  <si>
    <t>крупа пшеничная</t>
  </si>
  <si>
    <t>Бутерброд с повидлом</t>
  </si>
  <si>
    <t>40/30</t>
  </si>
  <si>
    <t>повидло фруктовое</t>
  </si>
  <si>
    <t>Фито-чай</t>
  </si>
  <si>
    <t xml:space="preserve">сахар </t>
  </si>
  <si>
    <t>Суп  с макаронными изделиями с курицей (р.147-2004)</t>
  </si>
  <si>
    <t>курица потрошеная 1 категории (разделка на мякоть без кожи)</t>
  </si>
  <si>
    <t>Рыба запеченая с маслом</t>
  </si>
  <si>
    <t>80/5</t>
  </si>
  <si>
    <t xml:space="preserve">минтай потрошенный обезглавленный </t>
  </si>
  <si>
    <t>масло растительное</t>
  </si>
  <si>
    <t>масло сливочное на полив</t>
  </si>
  <si>
    <t xml:space="preserve">Картофель отварной с маслом №203-2004 </t>
  </si>
  <si>
    <t>180/5</t>
  </si>
  <si>
    <t>или</t>
  </si>
  <si>
    <t>Рис отварной  с маслом</t>
  </si>
  <si>
    <t>150/5</t>
  </si>
  <si>
    <t>крупа рис</t>
  </si>
  <si>
    <t>Кисель из концентрата + Витамин "С" (р.591-1996)</t>
  </si>
  <si>
    <t>кисель из концентрата на натуральных плодово-ягодных</t>
  </si>
  <si>
    <t>Нарезка из свежих овощей с маслом растительным (р.14/1; 15/1-2011, Екатеринбург)</t>
  </si>
  <si>
    <t>помидоры свежие парниковые</t>
  </si>
  <si>
    <t>или помидоры свежие грунтовые</t>
  </si>
  <si>
    <t xml:space="preserve"> огурцы свежие парниковые</t>
  </si>
  <si>
    <t xml:space="preserve"> или огурцы свежие грунтовые</t>
  </si>
  <si>
    <t>зелень свежая (петрушка, укроп)</t>
  </si>
  <si>
    <t>фрукт яблоко</t>
  </si>
  <si>
    <t xml:space="preserve">Кисломолочный напиток (р. 439-2006, Москва) </t>
  </si>
  <si>
    <t>Сок  фруктовый в инд. упаковке</t>
  </si>
  <si>
    <t>Булочка Дорожная</t>
  </si>
  <si>
    <t>мука пшеничная на подпыл</t>
  </si>
  <si>
    <t>масло сливочное для смазки</t>
  </si>
  <si>
    <t>вода</t>
  </si>
  <si>
    <t>дрожжи прессованные</t>
  </si>
  <si>
    <t>крошка</t>
  </si>
  <si>
    <t xml:space="preserve">Булочное изделие пром. пр-ва </t>
  </si>
  <si>
    <t>8 день</t>
  </si>
  <si>
    <t>Запеканка из творога со сгущенным молоком (р.366-2004)</t>
  </si>
  <si>
    <t>160/10</t>
  </si>
  <si>
    <t>творог</t>
  </si>
  <si>
    <t xml:space="preserve"> мука пшеничная</t>
  </si>
  <si>
    <t>яйцо куриное</t>
  </si>
  <si>
    <t>масса готовой запеканки</t>
  </si>
  <si>
    <t>молоко сгущенное  с сахаром</t>
  </si>
  <si>
    <t>Бутерброд с маслом и сыром(р.1-2004)</t>
  </si>
  <si>
    <t>20/5/14</t>
  </si>
  <si>
    <t>Какао с молоком (№642-1996)</t>
  </si>
  <si>
    <t>какао - порошок</t>
  </si>
  <si>
    <t>Уха рыбацкая (р.30/2-2011г., Екатеринбург)</t>
  </si>
  <si>
    <t>250/80</t>
  </si>
  <si>
    <t>минтай потрошенный обезглавленный (филе с кожей без костей)</t>
  </si>
  <si>
    <t>Котлета из говядины с маслом</t>
  </si>
  <si>
    <t xml:space="preserve"> фарш промышленного производства</t>
  </si>
  <si>
    <t xml:space="preserve">вода питьевая  </t>
  </si>
  <si>
    <t>Картофельное пюре (р.520-2004)</t>
  </si>
  <si>
    <t>Капуста тушеная</t>
  </si>
  <si>
    <t>капуста белокачанная</t>
  </si>
  <si>
    <t>морковь</t>
  </si>
  <si>
    <t>томатная паста</t>
  </si>
  <si>
    <t>Помидоры свежие с зеленью или луком зеленым и маслом растительным (р. 71-2006, Москва)</t>
  </si>
  <si>
    <t>помидоры свежие грунтовые</t>
  </si>
  <si>
    <t>или помидоры свежие парниковые</t>
  </si>
  <si>
    <t>или лук зеленый</t>
  </si>
  <si>
    <t>Чай с лимоном (№686-2004)</t>
  </si>
  <si>
    <t>лимон</t>
  </si>
  <si>
    <t xml:space="preserve">Кисломолочный напиток ряженка (р. 439-2006, Москва) </t>
  </si>
  <si>
    <t>Мучное изделие промышленного производства (печенье)</t>
  </si>
  <si>
    <t>7 день</t>
  </si>
  <si>
    <t>Омлет натуральный  с маслом, подгарнировкой (р.340-2004)</t>
  </si>
  <si>
    <t>180/5/50</t>
  </si>
  <si>
    <t>или молоко концентрированное</t>
  </si>
  <si>
    <t>или молоко сухое</t>
  </si>
  <si>
    <t>вода  кипяченая для концентрированного молока</t>
  </si>
  <si>
    <t>вода  кипяченая для сухого молока</t>
  </si>
  <si>
    <t xml:space="preserve">масло сливочное на полив при подаче </t>
  </si>
  <si>
    <t>Овощи на подгарнировку</t>
  </si>
  <si>
    <t>горошек зеленый консервированный (после термической обработки)</t>
  </si>
  <si>
    <t>Бутерброд с колбасой вареной или полукопченой  (р.7, 8-2006, Москва)</t>
  </si>
  <si>
    <t>20/15</t>
  </si>
  <si>
    <t>Чай с сахаром (№685-2004)</t>
  </si>
  <si>
    <t>Суп "Питательный" с мясом (ТТК)</t>
  </si>
  <si>
    <t>250/5</t>
  </si>
  <si>
    <t>говядина 1 категории</t>
  </si>
  <si>
    <t>или говядина полуфабрикат</t>
  </si>
  <si>
    <t>или говядина гуляш-полуфабрикат промышленного производства</t>
  </si>
  <si>
    <t xml:space="preserve">масло растительное </t>
  </si>
  <si>
    <t>крупа кукурузная</t>
  </si>
  <si>
    <t>Плов из отварной птицы</t>
  </si>
  <si>
    <t xml:space="preserve">курица потрошеная 1 категории </t>
  </si>
  <si>
    <t>масса отварной мякоти</t>
  </si>
  <si>
    <t>крупа рисовая</t>
  </si>
  <si>
    <t>Компот из кураги+ Витамин "С" (р.638-2004)</t>
  </si>
  <si>
    <t>курага</t>
  </si>
  <si>
    <t>ИЛИ</t>
  </si>
  <si>
    <t>Сок в индивидуальной упаквке</t>
  </si>
  <si>
    <t>Кондитеркое изделие пром. пр-ва</t>
  </si>
  <si>
    <t>ИТОГО:</t>
  </si>
  <si>
    <t>6 день</t>
  </si>
  <si>
    <t>Каша их хлопьев овсяных  "Геркулес" жидкая  с маслом (№311-2004)</t>
  </si>
  <si>
    <t>крупа хлопья овсяные "Геркулес</t>
  </si>
  <si>
    <t>Бутерброд с сыром (р.3-2004)</t>
  </si>
  <si>
    <t>30/14</t>
  </si>
  <si>
    <t>Щи из свежей капусты с картофелем с мясом, со сметаной (№124-2004)</t>
  </si>
  <si>
    <t>250/10</t>
  </si>
  <si>
    <t>капуста белокочанная свежая</t>
  </si>
  <si>
    <t>01.03. - 40%</t>
  </si>
  <si>
    <t>Жаркое по - домашнему (р.436-2004)</t>
  </si>
  <si>
    <t>масса готового мяса</t>
  </si>
  <si>
    <t>Нарезка из огурцов свежих с маслом растительным (р.14/1-2011, Екатеринбург)</t>
  </si>
  <si>
    <t>Подгарнировка из сельди с/с</t>
  </si>
  <si>
    <t>сельдь с/с</t>
  </si>
  <si>
    <t>Компот из сухофруктов + Витамин "С" (р.638-2004)</t>
  </si>
  <si>
    <t>сухофрукты</t>
  </si>
  <si>
    <t xml:space="preserve">Кисломолочный напиток кефир (р. 439-2006, Москва) </t>
  </si>
  <si>
    <t>Мучное изделие промышленного производства с творогом</t>
  </si>
  <si>
    <t xml:space="preserve">Ватрушка "Царская"    ТТК </t>
  </si>
  <si>
    <r>
      <rPr>
        <sz val="10"/>
        <rFont val="Arial"/>
        <family val="2"/>
        <charset val="204"/>
      </rPr>
      <t xml:space="preserve">крупа манная или </t>
    </r>
    <r>
      <rPr>
        <sz val="10"/>
        <color rgb="FFFF0000"/>
        <rFont val="Arial"/>
        <family val="2"/>
        <charset val="204"/>
      </rPr>
      <t>мука пшеничная</t>
    </r>
  </si>
  <si>
    <t xml:space="preserve">яйцо куриное </t>
  </si>
  <si>
    <t>масло сливочное для смазки листа</t>
  </si>
  <si>
    <t>5 день</t>
  </si>
  <si>
    <t>Каша ячневая жидкая с маслом(р.311-2004)</t>
  </si>
  <si>
    <t>крупа ячневая</t>
  </si>
  <si>
    <t>Яйцо отварное (337-2004)</t>
  </si>
  <si>
    <t>Кофейный напиток (№692-2004)</t>
  </si>
  <si>
    <t xml:space="preserve">кофейный напиток </t>
  </si>
  <si>
    <t>Суп гороховый с гренками с мясом (№139-2004)</t>
  </si>
  <si>
    <t>или говядина 1 категории</t>
  </si>
  <si>
    <t>горох лущёный</t>
  </si>
  <si>
    <t>Печень тушеная с картофелем</t>
  </si>
  <si>
    <t>50/250</t>
  </si>
  <si>
    <t>печень говяжья</t>
  </si>
  <si>
    <t>Картофель с 01.03 - 40%</t>
  </si>
  <si>
    <t>Морковь с 01.01 - 25%</t>
  </si>
  <si>
    <t>Печень говяжья по - строгановски</t>
  </si>
  <si>
    <t>50/50</t>
  </si>
  <si>
    <t>масса готовой печени</t>
  </si>
  <si>
    <t>соус сметанный с томатом</t>
  </si>
  <si>
    <t>Гречка вязкая отварная (р.510-2004)</t>
  </si>
  <si>
    <t xml:space="preserve">крупа гречневая </t>
  </si>
  <si>
    <t>Булочка домашняя (р.769-2004)</t>
  </si>
  <si>
    <t>сахар для отделки</t>
  </si>
  <si>
    <t>яйцо куриное для смазки изделия</t>
  </si>
  <si>
    <t>или дрожжи сухие</t>
  </si>
  <si>
    <t>молоко или вода питьевая</t>
  </si>
  <si>
    <t>Булочное изделие пром. пр-ва</t>
  </si>
  <si>
    <t>4 день</t>
  </si>
  <si>
    <t>Суп молочный с крупой (№161-2004)</t>
  </si>
  <si>
    <t>крупа хлопья овсяные "Геркулес", или кукурузная</t>
  </si>
  <si>
    <t>Рассольник "Домашний" с мясом, со сметаной (р.131-2004)</t>
  </si>
  <si>
    <t>капуста свежая белокочанная</t>
  </si>
  <si>
    <t>огурцы соленые (без уксуса)</t>
  </si>
  <si>
    <t xml:space="preserve">Котлета рыбная по-домашнему </t>
  </si>
  <si>
    <t>100</t>
  </si>
  <si>
    <t xml:space="preserve"> сухари пшеничные</t>
  </si>
  <si>
    <t xml:space="preserve">или </t>
  </si>
  <si>
    <t>Рыба тушеная с овощами</t>
  </si>
  <si>
    <t>или горбуша с/м</t>
  </si>
  <si>
    <t xml:space="preserve">Картофель — 01.03 - 40% </t>
  </si>
  <si>
    <t>Салат из белокачанной капусты с морковью</t>
  </si>
  <si>
    <t>Капуста белокочанная свежая</t>
  </si>
  <si>
    <t>лимонная кислота</t>
  </si>
  <si>
    <t>Масло растительное</t>
  </si>
  <si>
    <t>Выход готового блюда</t>
  </si>
  <si>
    <t>фрукт (яблоко)</t>
  </si>
  <si>
    <t>3 день</t>
  </si>
  <si>
    <t>Каша рисовая жидкая  с маслом (№311-2004)</t>
  </si>
  <si>
    <t>Бутерброд с сыром и маслом</t>
  </si>
  <si>
    <t>30/5/14</t>
  </si>
  <si>
    <t>Борщ из свежей капусты с мясом</t>
  </si>
  <si>
    <t>картофель 01.03 - 40%</t>
  </si>
  <si>
    <t>капуста свежая белокачанная</t>
  </si>
  <si>
    <t>свекла с 01.03 - 25%</t>
  </si>
  <si>
    <t>морковь - с 01.03.-25 %</t>
  </si>
  <si>
    <t>Тефтели из говядины с рисом  с маслом №474-2004</t>
  </si>
  <si>
    <t>90/5</t>
  </si>
  <si>
    <t xml:space="preserve"> говядина полуфабрикат</t>
  </si>
  <si>
    <t>Компот из кураги + Витамин "С" (р.638-2004)</t>
  </si>
  <si>
    <t>Булочное изделие пром. пр-ва  с творогом</t>
  </si>
  <si>
    <t>2 день</t>
  </si>
  <si>
    <t>Каша пшенная жидкая с маслом</t>
  </si>
  <si>
    <t>крупа пшено</t>
  </si>
  <si>
    <t>Бутерброд с маслом (р.1-2004)</t>
  </si>
  <si>
    <t>25/5</t>
  </si>
  <si>
    <t>Кофейный напиток</t>
  </si>
  <si>
    <t>Суп картофельный с мясом (р.133-2004)</t>
  </si>
  <si>
    <t>морковь с 01.01 - 25%</t>
  </si>
  <si>
    <t>лук зеленый</t>
  </si>
  <si>
    <t>или зелень сушеная</t>
  </si>
  <si>
    <t>Курица, запеченная (№494-2004) с маслом</t>
  </si>
  <si>
    <t>курица потрошеная 1 категории</t>
  </si>
  <si>
    <t>томатное пюре (без искусственных ароматизаторов, красителей и консервантов, без содержания крахмала и соли)</t>
  </si>
  <si>
    <t>или томатная паста (без искусственных ароматизаторов, красителей и консервантов, без содержания крахмала и соли)</t>
  </si>
  <si>
    <t>чеснок свежий</t>
  </si>
  <si>
    <t>Биточки рубленные из птицы с маслом</t>
  </si>
  <si>
    <t>80/4</t>
  </si>
  <si>
    <t>хлеб пшеничный  витаминизированный</t>
  </si>
  <si>
    <t>рис припущенный с овощами</t>
  </si>
  <si>
    <t>рис</t>
  </si>
  <si>
    <t>лук</t>
  </si>
  <si>
    <t>Компот из изюма + Витамин "С" (р.638-2004)</t>
  </si>
  <si>
    <t>изюм</t>
  </si>
  <si>
    <t xml:space="preserve">Кисломолочный напиток йогурт (р. 439-2006, Москва) </t>
  </si>
  <si>
    <t>Мучное изделие промышленного производства вафли</t>
  </si>
  <si>
    <t>1 день</t>
  </si>
  <si>
    <t>Каша манная жидкая с маслом (№311-2004)</t>
  </si>
  <si>
    <t>крупа манная</t>
  </si>
  <si>
    <t>20/14</t>
  </si>
  <si>
    <t>Суп с рыбными консервами с луком зеленым мелкошинкованным (р.64-2001, Пермь)</t>
  </si>
  <si>
    <t xml:space="preserve">  рыбные консервы в собственном соку или с добавлением масла</t>
  </si>
  <si>
    <t>морковь  - 20%</t>
  </si>
  <si>
    <t>Колбасные изделия отварные с соусом (р.413-2004)</t>
  </si>
  <si>
    <t xml:space="preserve">сосиски молочные или колбаса вареная, в том числе куриная </t>
  </si>
  <si>
    <t>соус сметанный с томатом (р.601-2004):</t>
  </si>
  <si>
    <t>Макаронные изделия отварные  (р.516-2004)</t>
  </si>
  <si>
    <t>160/5</t>
  </si>
  <si>
    <t xml:space="preserve">Фрукт </t>
  </si>
  <si>
    <t xml:space="preserve">Мучное  изделие промышленного производства(пряники, печенье)  </t>
  </si>
</sst>
</file>

<file path=xl/styles.xml><?xml version="1.0" encoding="utf-8"?>
<styleSheet xmlns="http://schemas.openxmlformats.org/spreadsheetml/2006/main">
  <numFmts count="2">
    <numFmt numFmtId="164" formatCode="0.0"/>
    <numFmt numFmtId="165" formatCode="\ * #,##0.00&quot;    &quot;;\-* #,##0.00&quot;    &quot;;\ * \-#&quot;    &quot;;\ @\ "/>
  </numFmts>
  <fonts count="73">
    <font>
      <sz val="10"/>
      <name val="Arial Cyr"/>
      <charset val="204"/>
    </font>
    <font>
      <sz val="10"/>
      <color rgb="FFFFFFFF"/>
      <name val="Arial Cyr"/>
      <charset val="204"/>
    </font>
    <font>
      <b/>
      <sz val="10"/>
      <color rgb="FF000000"/>
      <name val="Arial Cyr"/>
      <charset val="204"/>
    </font>
    <font>
      <sz val="10"/>
      <color rgb="FFCC0000"/>
      <name val="Arial Cyr"/>
      <charset val="204"/>
    </font>
    <font>
      <b/>
      <sz val="10"/>
      <color rgb="FFFFFFFF"/>
      <name val="Arial Cyr"/>
      <charset val="204"/>
    </font>
    <font>
      <i/>
      <sz val="10"/>
      <color rgb="FF808080"/>
      <name val="Arial Cyr"/>
      <charset val="204"/>
    </font>
    <font>
      <sz val="10"/>
      <color rgb="FF006600"/>
      <name val="Arial Cyr"/>
      <charset val="204"/>
    </font>
    <font>
      <sz val="18"/>
      <color rgb="FF000000"/>
      <name val="Arial Cyr"/>
      <charset val="204"/>
    </font>
    <font>
      <sz val="12"/>
      <color rgb="FF000000"/>
      <name val="Arial Cyr"/>
      <charset val="204"/>
    </font>
    <font>
      <u/>
      <sz val="10"/>
      <color rgb="FF0000EE"/>
      <name val="Arial Cyr"/>
      <charset val="204"/>
    </font>
    <font>
      <sz val="10"/>
      <color rgb="FF996600"/>
      <name val="Arial Cyr"/>
      <charset val="204"/>
    </font>
    <font>
      <sz val="10"/>
      <color rgb="FF333333"/>
      <name val="Arial Cyr"/>
      <charset val="204"/>
    </font>
    <font>
      <sz val="10"/>
      <name val="Arial"/>
      <family val="2"/>
      <charset val="204"/>
    </font>
    <font>
      <sz val="11"/>
      <name val="Arial Cyr"/>
      <charset val="204"/>
    </font>
    <font>
      <sz val="12"/>
      <name val="Arial Black"/>
      <family val="2"/>
      <charset val="204"/>
    </font>
    <font>
      <sz val="14"/>
      <name val="Arial Black"/>
      <family val="2"/>
      <charset val="204"/>
    </font>
    <font>
      <b/>
      <sz val="8"/>
      <name val="Arial"/>
      <family val="2"/>
      <charset val="204"/>
    </font>
    <font>
      <b/>
      <sz val="11"/>
      <name val="Arial"/>
      <family val="2"/>
      <charset val="204"/>
    </font>
    <font>
      <b/>
      <sz val="7"/>
      <name val="Arial"/>
      <family val="2"/>
      <charset val="204"/>
    </font>
    <font>
      <b/>
      <i/>
      <sz val="7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8"/>
      <name val="Arial"/>
      <family val="2"/>
      <charset val="204"/>
    </font>
    <font>
      <b/>
      <i/>
      <sz val="8"/>
      <color rgb="FFFF0000"/>
      <name val="Arial"/>
      <family val="2"/>
      <charset val="204"/>
    </font>
    <font>
      <sz val="8"/>
      <name val="Arial Cyr"/>
      <charset val="204"/>
    </font>
    <font>
      <sz val="8"/>
      <color rgb="FFFF0000"/>
      <name val="Arial Cyr"/>
      <charset val="204"/>
    </font>
    <font>
      <sz val="8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 Cyr"/>
      <charset val="204"/>
    </font>
    <font>
      <sz val="10"/>
      <color rgb="FFFF0000"/>
      <name val="Arial Cyr"/>
      <charset val="204"/>
    </font>
    <font>
      <b/>
      <sz val="9"/>
      <name val="Arial"/>
      <family val="2"/>
      <charset val="204"/>
    </font>
    <font>
      <b/>
      <sz val="9"/>
      <color rgb="FFFF0000"/>
      <name val="Arial"/>
      <family val="2"/>
      <charset val="204"/>
    </font>
    <font>
      <sz val="8"/>
      <color rgb="FFFF0000"/>
      <name val="Arial"/>
      <family val="2"/>
      <charset val="204"/>
    </font>
    <font>
      <b/>
      <sz val="8"/>
      <color rgb="FFFF0000"/>
      <name val="Arial Cyr"/>
      <charset val="204"/>
    </font>
    <font>
      <sz val="9"/>
      <name val="Arial"/>
      <family val="2"/>
      <charset val="204"/>
    </font>
    <font>
      <sz val="10"/>
      <name val="Arial Cyr"/>
      <family val="2"/>
      <charset val="204"/>
    </font>
    <font>
      <b/>
      <sz val="10"/>
      <name val="Arial Cyr"/>
      <charset val="204"/>
    </font>
    <font>
      <sz val="9"/>
      <name val="Arial Cyr"/>
      <charset val="204"/>
    </font>
    <font>
      <sz val="9"/>
      <color rgb="FFFF0000"/>
      <name val="Arial Cyr"/>
      <charset val="204"/>
    </font>
    <font>
      <b/>
      <sz val="9"/>
      <name val="Arial Cyr"/>
      <charset val="204"/>
    </font>
    <font>
      <b/>
      <i/>
      <sz val="9"/>
      <name val="Arial"/>
      <family val="2"/>
      <charset val="204"/>
    </font>
    <font>
      <b/>
      <sz val="10"/>
      <name val="Arial Cyr"/>
      <family val="2"/>
      <charset val="204"/>
    </font>
    <font>
      <sz val="10"/>
      <color rgb="FF000000"/>
      <name val="Arial Cyr"/>
      <charset val="204"/>
    </font>
    <font>
      <b/>
      <sz val="12"/>
      <name val="Arial Cyr"/>
      <charset val="204"/>
    </font>
    <font>
      <b/>
      <sz val="12"/>
      <color rgb="FFFF0000"/>
      <name val="Arial Cyr"/>
      <charset val="204"/>
    </font>
    <font>
      <b/>
      <sz val="10"/>
      <color rgb="FFFF0000"/>
      <name val="Arial Cyr"/>
      <charset val="204"/>
    </font>
    <font>
      <b/>
      <sz val="14"/>
      <name val="Arial Cyr"/>
      <charset val="204"/>
    </font>
    <font>
      <b/>
      <sz val="14"/>
      <color rgb="FFFF0000"/>
      <name val="Arial Cyr"/>
      <charset val="204"/>
    </font>
    <font>
      <b/>
      <sz val="10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sz val="7"/>
      <name val="Arial Cyr"/>
      <charset val="204"/>
    </font>
    <font>
      <b/>
      <i/>
      <sz val="7"/>
      <color rgb="FFFF0000"/>
      <name val="Arial"/>
      <family val="2"/>
      <charset val="204"/>
    </font>
    <font>
      <sz val="7"/>
      <name val="Arial"/>
      <family val="2"/>
      <charset val="204"/>
    </font>
    <font>
      <b/>
      <sz val="7"/>
      <color rgb="FFFF0000"/>
      <name val="Arial"/>
      <family val="2"/>
      <charset val="204"/>
    </font>
    <font>
      <b/>
      <sz val="12"/>
      <name val="Arial"/>
      <family val="2"/>
      <charset val="204"/>
    </font>
    <font>
      <b/>
      <sz val="7"/>
      <name val="Arial Cyr"/>
      <charset val="204"/>
    </font>
    <font>
      <sz val="7"/>
      <color rgb="FFFF0000"/>
      <name val="Arial Cyr"/>
      <charset val="204"/>
    </font>
    <font>
      <sz val="7"/>
      <color rgb="FFFF0000"/>
      <name val="Arial"/>
      <family val="2"/>
      <charset val="204"/>
    </font>
    <font>
      <b/>
      <sz val="7"/>
      <color rgb="FFFF0000"/>
      <name val="Arial Cyr"/>
      <charset val="204"/>
    </font>
    <font>
      <sz val="7"/>
      <color rgb="FF000000"/>
      <name val="Arial"/>
      <family val="2"/>
      <charset val="204"/>
    </font>
    <font>
      <b/>
      <sz val="9"/>
      <color rgb="FFFF0000"/>
      <name val="Arial Cyr"/>
      <charset val="204"/>
    </font>
    <font>
      <b/>
      <i/>
      <sz val="11"/>
      <color rgb="FFFF0000"/>
      <name val="Arial"/>
      <family val="2"/>
      <charset val="204"/>
    </font>
    <font>
      <i/>
      <sz val="7"/>
      <name val="Arial"/>
      <family val="2"/>
      <charset val="204"/>
    </font>
    <font>
      <b/>
      <u/>
      <sz val="10"/>
      <name val="Arial"/>
      <family val="2"/>
      <charset val="204"/>
    </font>
    <font>
      <b/>
      <sz val="7"/>
      <color rgb="FF000000"/>
      <name val="Arial"/>
      <family val="2"/>
      <charset val="204"/>
    </font>
    <font>
      <sz val="7"/>
      <color rgb="FF000000"/>
      <name val="Arial Cyr"/>
      <charset val="204"/>
    </font>
    <font>
      <b/>
      <sz val="11"/>
      <color rgb="FFFF0000"/>
      <name val="Arial"/>
      <family val="2"/>
      <charset val="204"/>
    </font>
    <font>
      <sz val="11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i/>
      <sz val="7"/>
      <color rgb="FF003366"/>
      <name val="Arial"/>
      <family val="2"/>
      <charset val="204"/>
    </font>
    <font>
      <sz val="9"/>
      <color rgb="FFFF0000"/>
      <name val="Arial"/>
      <family val="2"/>
      <charset val="204"/>
    </font>
    <font>
      <b/>
      <u/>
      <sz val="9"/>
      <name val="Arial Cyr"/>
      <charset val="204"/>
    </font>
    <font>
      <sz val="10"/>
      <name val="Arial Cyr"/>
      <charset val="204"/>
    </font>
  </fonts>
  <fills count="17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00CCFF"/>
        <bgColor rgb="FF33CCCC"/>
      </patternFill>
    </fill>
    <fill>
      <patternFill patternType="solid">
        <fgColor rgb="FF99CCFF"/>
        <bgColor rgb="FFC0C0C0"/>
      </patternFill>
    </fill>
    <fill>
      <patternFill patternType="solid">
        <fgColor rgb="FF99CC00"/>
        <bgColor rgb="FFFFCC00"/>
      </patternFill>
    </fill>
    <fill>
      <patternFill patternType="solid">
        <fgColor rgb="FFFF9900"/>
        <bgColor rgb="FFFFCC00"/>
      </patternFill>
    </fill>
    <fill>
      <patternFill patternType="solid">
        <fgColor rgb="FFFFCC00"/>
        <bgColor rgb="FFFFFF00"/>
      </patternFill>
    </fill>
    <fill>
      <patternFill patternType="solid">
        <fgColor rgb="FF333399"/>
        <bgColor rgb="FF003366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20">
    <xf numFmtId="0" fontId="0" fillId="0" borderId="0"/>
    <xf numFmtId="165" fontId="72" fillId="0" borderId="0" applyBorder="0" applyProtection="0"/>
    <xf numFmtId="0" fontId="1" fillId="2" borderId="0" applyBorder="0" applyProtection="0"/>
    <xf numFmtId="0" fontId="2" fillId="0" borderId="0" applyBorder="0" applyProtection="0"/>
    <xf numFmtId="0" fontId="1" fillId="3" borderId="0" applyBorder="0" applyProtection="0"/>
    <xf numFmtId="0" fontId="2" fillId="4" borderId="0" applyBorder="0" applyProtection="0"/>
    <xf numFmtId="0" fontId="3" fillId="5" borderId="0" applyBorder="0" applyProtection="0"/>
    <xf numFmtId="0" fontId="4" fillId="6" borderId="0" applyBorder="0" applyProtection="0"/>
    <xf numFmtId="0" fontId="5" fillId="0" borderId="0" applyBorder="0" applyProtection="0"/>
    <xf numFmtId="0" fontId="6" fillId="7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0" fontId="10" fillId="8" borderId="0" applyBorder="0" applyProtection="0"/>
    <xf numFmtId="0" fontId="11" fillId="8" borderId="1" applyProtection="0"/>
    <xf numFmtId="0" fontId="72" fillId="0" borderId="0" applyBorder="0" applyProtection="0"/>
    <xf numFmtId="0" fontId="72" fillId="0" borderId="0" applyBorder="0" applyProtection="0"/>
    <xf numFmtId="0" fontId="3" fillId="0" borderId="0" applyBorder="0" applyProtection="0"/>
    <xf numFmtId="0" fontId="12" fillId="0" borderId="0"/>
    <xf numFmtId="0" fontId="72" fillId="0" borderId="0"/>
  </cellStyleXfs>
  <cellXfs count="659">
    <xf numFmtId="0" fontId="0" fillId="0" borderId="0" xfId="0"/>
    <xf numFmtId="0" fontId="48" fillId="9" borderId="0" xfId="0" applyFont="1" applyFill="1" applyBorder="1" applyAlignment="1">
      <alignment horizontal="left" vertical="center"/>
    </xf>
    <xf numFmtId="0" fontId="40" fillId="0" borderId="3" xfId="0" applyFont="1" applyBorder="1" applyAlignment="1">
      <alignment horizontal="center" vertical="center"/>
    </xf>
    <xf numFmtId="0" fontId="37" fillId="9" borderId="3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left" vertical="center"/>
    </xf>
    <xf numFmtId="0" fontId="27" fillId="9" borderId="3" xfId="0" applyFont="1" applyFill="1" applyBorder="1" applyAlignment="1">
      <alignment horizontal="left" vertical="center" wrapText="1"/>
    </xf>
    <xf numFmtId="0" fontId="30" fillId="9" borderId="3" xfId="0" applyFont="1" applyFill="1" applyBorder="1" applyAlignment="1">
      <alignment horizontal="left" vertical="center"/>
    </xf>
    <xf numFmtId="0" fontId="27" fillId="0" borderId="3" xfId="0" applyFont="1" applyBorder="1" applyAlignment="1">
      <alignment horizontal="left" vertical="center" wrapText="1"/>
    </xf>
    <xf numFmtId="0" fontId="27" fillId="9" borderId="3" xfId="0" applyFont="1" applyFill="1" applyBorder="1" applyAlignment="1">
      <alignment horizontal="left" vertical="center"/>
    </xf>
    <xf numFmtId="0" fontId="20" fillId="0" borderId="3" xfId="0" applyFont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2" fontId="0" fillId="0" borderId="0" xfId="0" applyNumberFormat="1" applyFont="1" applyAlignment="1">
      <alignment vertical="center"/>
    </xf>
    <xf numFmtId="1" fontId="0" fillId="0" borderId="0" xfId="0" applyNumberFormat="1" applyFont="1" applyAlignment="1">
      <alignment vertical="center"/>
    </xf>
    <xf numFmtId="2" fontId="13" fillId="0" borderId="0" xfId="0" applyNumberFormat="1" applyFont="1" applyAlignment="1">
      <alignment horizontal="center" vertical="center"/>
    </xf>
    <xf numFmtId="2" fontId="0" fillId="0" borderId="0" xfId="0" applyNumberFormat="1" applyFont="1"/>
    <xf numFmtId="2" fontId="0" fillId="9" borderId="0" xfId="0" applyNumberFormat="1" applyFont="1" applyFill="1"/>
    <xf numFmtId="0" fontId="0" fillId="0" borderId="0" xfId="0" applyFont="1"/>
    <xf numFmtId="2" fontId="17" fillId="0" borderId="3" xfId="0" applyNumberFormat="1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164" fontId="18" fillId="0" borderId="3" xfId="0" applyNumberFormat="1" applyFont="1" applyBorder="1" applyAlignment="1">
      <alignment horizontal="center" vertical="center"/>
    </xf>
    <xf numFmtId="1" fontId="18" fillId="0" borderId="3" xfId="0" applyNumberFormat="1" applyFont="1" applyBorder="1" applyAlignment="1">
      <alignment horizontal="center" vertical="center"/>
    </xf>
    <xf numFmtId="2" fontId="19" fillId="0" borderId="3" xfId="0" applyNumberFormat="1" applyFont="1" applyBorder="1" applyAlignment="1">
      <alignment horizontal="center" vertical="center"/>
    </xf>
    <xf numFmtId="2" fontId="18" fillId="0" borderId="3" xfId="0" applyNumberFormat="1" applyFont="1" applyBorder="1" applyAlignment="1">
      <alignment horizontal="center" vertical="center" wrapText="1"/>
    </xf>
    <xf numFmtId="2" fontId="18" fillId="9" borderId="3" xfId="0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164" fontId="21" fillId="0" borderId="3" xfId="0" applyNumberFormat="1" applyFont="1" applyBorder="1" applyAlignment="1">
      <alignment horizontal="center" vertical="center"/>
    </xf>
    <xf numFmtId="164" fontId="22" fillId="10" borderId="3" xfId="0" applyNumberFormat="1" applyFont="1" applyFill="1" applyBorder="1" applyAlignment="1">
      <alignment horizontal="center" vertical="center"/>
    </xf>
    <xf numFmtId="2" fontId="21" fillId="0" borderId="3" xfId="0" applyNumberFormat="1" applyFont="1" applyBorder="1" applyAlignment="1">
      <alignment horizontal="center" vertical="center"/>
    </xf>
    <xf numFmtId="2" fontId="22" fillId="11" borderId="3" xfId="0" applyNumberFormat="1" applyFont="1" applyFill="1" applyBorder="1" applyAlignment="1">
      <alignment horizontal="center" vertical="center"/>
    </xf>
    <xf numFmtId="0" fontId="23" fillId="0" borderId="0" xfId="0" applyFont="1"/>
    <xf numFmtId="2" fontId="24" fillId="9" borderId="0" xfId="0" applyNumberFormat="1" applyFont="1" applyFill="1"/>
    <xf numFmtId="2" fontId="25" fillId="0" borderId="3" xfId="0" applyNumberFormat="1" applyFont="1" applyBorder="1" applyAlignment="1">
      <alignment horizontal="center" vertical="center"/>
    </xf>
    <xf numFmtId="1" fontId="26" fillId="11" borderId="3" xfId="0" applyNumberFormat="1" applyFont="1" applyFill="1" applyBorder="1" applyAlignment="1">
      <alignment horizontal="center" vertical="center"/>
    </xf>
    <xf numFmtId="2" fontId="22" fillId="10" borderId="3" xfId="0" applyNumberFormat="1" applyFont="1" applyFill="1" applyBorder="1" applyAlignment="1">
      <alignment horizontal="center" vertical="center"/>
    </xf>
    <xf numFmtId="0" fontId="27" fillId="9" borderId="3" xfId="0" applyFont="1" applyFill="1" applyBorder="1" applyAlignment="1">
      <alignment horizontal="center" vertical="center"/>
    </xf>
    <xf numFmtId="164" fontId="16" fillId="9" borderId="3" xfId="0" applyNumberFormat="1" applyFont="1" applyFill="1" applyBorder="1" applyAlignment="1">
      <alignment horizontal="center" vertical="center"/>
    </xf>
    <xf numFmtId="1" fontId="16" fillId="9" borderId="3" xfId="0" applyNumberFormat="1" applyFont="1" applyFill="1" applyBorder="1" applyAlignment="1">
      <alignment horizontal="center" vertical="center"/>
    </xf>
    <xf numFmtId="2" fontId="16" fillId="9" borderId="3" xfId="0" applyNumberFormat="1" applyFont="1" applyFill="1" applyBorder="1" applyAlignment="1">
      <alignment horizontal="center" vertical="center"/>
    </xf>
    <xf numFmtId="2" fontId="26" fillId="9" borderId="3" xfId="0" applyNumberFormat="1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right" vertical="center" wrapText="1"/>
    </xf>
    <xf numFmtId="0" fontId="12" fillId="9" borderId="3" xfId="0" applyFont="1" applyFill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164" fontId="23" fillId="0" borderId="3" xfId="0" applyNumberFormat="1" applyFont="1" applyBorder="1" applyAlignment="1">
      <alignment horizontal="center" vertical="center"/>
    </xf>
    <xf numFmtId="1" fontId="26" fillId="0" borderId="3" xfId="0" applyNumberFormat="1" applyFont="1" applyBorder="1" applyAlignment="1">
      <alignment horizontal="center" vertical="center"/>
    </xf>
    <xf numFmtId="2" fontId="25" fillId="9" borderId="3" xfId="0" applyNumberFormat="1" applyFont="1" applyFill="1" applyBorder="1" applyAlignment="1">
      <alignment horizontal="center" vertical="center"/>
    </xf>
    <xf numFmtId="2" fontId="28" fillId="0" borderId="3" xfId="0" applyNumberFormat="1" applyFont="1" applyBorder="1" applyAlignment="1">
      <alignment vertical="top"/>
    </xf>
    <xf numFmtId="2" fontId="28" fillId="9" borderId="3" xfId="0" applyNumberFormat="1" applyFont="1" applyFill="1" applyBorder="1" applyAlignment="1">
      <alignment vertical="top"/>
    </xf>
    <xf numFmtId="1" fontId="12" fillId="9" borderId="3" xfId="0" applyNumberFormat="1" applyFont="1" applyFill="1" applyBorder="1" applyAlignment="1">
      <alignment horizontal="center" vertical="center"/>
    </xf>
    <xf numFmtId="164" fontId="23" fillId="9" borderId="3" xfId="0" applyNumberFormat="1" applyFont="1" applyFill="1" applyBorder="1" applyAlignment="1">
      <alignment horizontal="center" vertical="center"/>
    </xf>
    <xf numFmtId="2" fontId="28" fillId="9" borderId="3" xfId="0" applyNumberFormat="1" applyFont="1" applyFill="1" applyBorder="1" applyAlignment="1">
      <alignment horizontal="center" vertical="top"/>
    </xf>
    <xf numFmtId="164" fontId="25" fillId="0" borderId="3" xfId="0" applyNumberFormat="1" applyFont="1" applyBorder="1" applyAlignment="1">
      <alignment horizontal="center" vertical="center"/>
    </xf>
    <xf numFmtId="2" fontId="23" fillId="9" borderId="3" xfId="0" applyNumberFormat="1" applyFont="1" applyFill="1" applyBorder="1" applyAlignment="1">
      <alignment horizontal="center" vertical="center"/>
    </xf>
    <xf numFmtId="2" fontId="28" fillId="0" borderId="3" xfId="0" applyNumberFormat="1" applyFont="1" applyBorder="1" applyAlignment="1">
      <alignment horizontal="center" vertical="top"/>
    </xf>
    <xf numFmtId="0" fontId="12" fillId="0" borderId="3" xfId="0" applyFont="1" applyBorder="1" applyAlignment="1">
      <alignment horizontal="right" vertical="center" wrapText="1"/>
    </xf>
    <xf numFmtId="0" fontId="12" fillId="0" borderId="3" xfId="0" applyFont="1" applyBorder="1" applyAlignment="1">
      <alignment horizontal="center" vertical="center"/>
    </xf>
    <xf numFmtId="0" fontId="0" fillId="9" borderId="3" xfId="0" applyFont="1" applyFill="1" applyBorder="1" applyAlignment="1">
      <alignment horizontal="right" vertical="center" wrapText="1"/>
    </xf>
    <xf numFmtId="49" fontId="27" fillId="9" borderId="3" xfId="0" applyNumberFormat="1" applyFont="1" applyFill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" fontId="16" fillId="11" borderId="3" xfId="0" applyNumberFormat="1" applyFont="1" applyFill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center"/>
    </xf>
    <xf numFmtId="0" fontId="24" fillId="0" borderId="0" xfId="0" applyFont="1"/>
    <xf numFmtId="0" fontId="29" fillId="0" borderId="0" xfId="0" applyFont="1"/>
    <xf numFmtId="164" fontId="25" fillId="9" borderId="3" xfId="0" applyNumberFormat="1" applyFont="1" applyFill="1" applyBorder="1" applyAlignment="1">
      <alignment horizontal="center" vertical="center"/>
    </xf>
    <xf numFmtId="2" fontId="28" fillId="9" borderId="3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12" fillId="10" borderId="3" xfId="0" applyFont="1" applyFill="1" applyBorder="1" applyAlignment="1">
      <alignment horizontal="right" vertical="center" wrapText="1"/>
    </xf>
    <xf numFmtId="0" fontId="12" fillId="10" borderId="3" xfId="0" applyFont="1" applyFill="1" applyBorder="1" applyAlignment="1">
      <alignment horizontal="center" vertical="center"/>
    </xf>
    <xf numFmtId="2" fontId="23" fillId="0" borderId="3" xfId="0" applyNumberFormat="1" applyFont="1" applyBorder="1" applyAlignment="1">
      <alignment horizontal="center" vertical="center"/>
    </xf>
    <xf numFmtId="2" fontId="16" fillId="11" borderId="3" xfId="0" applyNumberFormat="1" applyFont="1" applyFill="1" applyBorder="1" applyAlignment="1">
      <alignment horizontal="center" vertical="center"/>
    </xf>
    <xf numFmtId="164" fontId="0" fillId="9" borderId="3" xfId="0" applyNumberFormat="1" applyFont="1" applyFill="1" applyBorder="1" applyAlignment="1">
      <alignment horizontal="center" vertical="center"/>
    </xf>
    <xf numFmtId="0" fontId="25" fillId="9" borderId="3" xfId="0" applyFont="1" applyFill="1" applyBorder="1" applyAlignment="1">
      <alignment horizontal="center" vertical="center"/>
    </xf>
    <xf numFmtId="0" fontId="0" fillId="9" borderId="3" xfId="0" applyFont="1" applyFill="1" applyBorder="1" applyAlignment="1">
      <alignment horizontal="center" vertical="center"/>
    </xf>
    <xf numFmtId="0" fontId="16" fillId="9" borderId="3" xfId="0" applyFont="1" applyFill="1" applyBorder="1" applyAlignment="1">
      <alignment horizontal="center" vertical="center"/>
    </xf>
    <xf numFmtId="1" fontId="16" fillId="10" borderId="3" xfId="0" applyNumberFormat="1" applyFont="1" applyFill="1" applyBorder="1" applyAlignment="1">
      <alignment horizontal="center" vertical="center"/>
    </xf>
    <xf numFmtId="2" fontId="24" fillId="11" borderId="3" xfId="0" applyNumberFormat="1" applyFont="1" applyFill="1" applyBorder="1" applyAlignment="1">
      <alignment horizontal="center" vertical="center"/>
    </xf>
    <xf numFmtId="0" fontId="31" fillId="9" borderId="3" xfId="0" applyFont="1" applyFill="1" applyBorder="1" applyAlignment="1">
      <alignment horizontal="center" vertical="center"/>
    </xf>
    <xf numFmtId="2" fontId="26" fillId="11" borderId="3" xfId="0" applyNumberFormat="1" applyFont="1" applyFill="1" applyBorder="1" applyAlignment="1">
      <alignment horizontal="center" vertical="center"/>
    </xf>
    <xf numFmtId="1" fontId="22" fillId="10" borderId="3" xfId="0" applyNumberFormat="1" applyFont="1" applyFill="1" applyBorder="1" applyAlignment="1">
      <alignment horizontal="center" vertical="center"/>
    </xf>
    <xf numFmtId="0" fontId="24" fillId="9" borderId="0" xfId="0" applyFont="1" applyFill="1"/>
    <xf numFmtId="0" fontId="29" fillId="9" borderId="0" xfId="0" applyFont="1" applyFill="1"/>
    <xf numFmtId="2" fontId="21" fillId="9" borderId="3" xfId="0" applyNumberFormat="1" applyFont="1" applyFill="1" applyBorder="1" applyAlignment="1">
      <alignment horizontal="center" vertical="center"/>
    </xf>
    <xf numFmtId="1" fontId="12" fillId="10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1" fontId="25" fillId="0" borderId="3" xfId="0" applyNumberFormat="1" applyFont="1" applyBorder="1" applyAlignment="1">
      <alignment horizontal="center" vertical="center"/>
    </xf>
    <xf numFmtId="1" fontId="23" fillId="0" borderId="3" xfId="0" applyNumberFormat="1" applyFont="1" applyBorder="1" applyAlignment="1">
      <alignment vertical="center"/>
    </xf>
    <xf numFmtId="2" fontId="23" fillId="0" borderId="3" xfId="0" applyNumberFormat="1" applyFont="1" applyBorder="1" applyAlignment="1">
      <alignment vertical="center"/>
    </xf>
    <xf numFmtId="1" fontId="0" fillId="9" borderId="3" xfId="0" applyNumberFormat="1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right" vertical="center" wrapText="1"/>
    </xf>
    <xf numFmtId="1" fontId="0" fillId="0" borderId="3" xfId="0" applyNumberFormat="1" applyFont="1" applyBorder="1" applyAlignment="1">
      <alignment horizontal="center" vertical="center"/>
    </xf>
    <xf numFmtId="1" fontId="16" fillId="0" borderId="3" xfId="0" applyNumberFormat="1" applyFont="1" applyBorder="1" applyAlignment="1">
      <alignment horizontal="center" vertical="center"/>
    </xf>
    <xf numFmtId="2" fontId="28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1" fontId="12" fillId="9" borderId="3" xfId="0" applyNumberFormat="1" applyFont="1" applyFill="1" applyBorder="1" applyAlignment="1">
      <alignment horizontal="center" vertical="center" wrapText="1"/>
    </xf>
    <xf numFmtId="164" fontId="12" fillId="9" borderId="3" xfId="0" applyNumberFormat="1" applyFont="1" applyFill="1" applyBorder="1" applyAlignment="1">
      <alignment horizontal="center" vertical="center" wrapText="1"/>
    </xf>
    <xf numFmtId="1" fontId="32" fillId="11" borderId="3" xfId="0" applyNumberFormat="1" applyFont="1" applyFill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top"/>
    </xf>
    <xf numFmtId="0" fontId="27" fillId="0" borderId="3" xfId="0" applyFont="1" applyBorder="1" applyAlignment="1">
      <alignment horizontal="left" vertical="center"/>
    </xf>
    <xf numFmtId="1" fontId="26" fillId="10" borderId="3" xfId="0" applyNumberFormat="1" applyFont="1" applyFill="1" applyBorder="1" applyAlignment="1">
      <alignment horizontal="center" vertical="center"/>
    </xf>
    <xf numFmtId="2" fontId="33" fillId="0" borderId="3" xfId="0" applyNumberFormat="1" applyFont="1" applyBorder="1" applyAlignment="1">
      <alignment horizontal="center" vertical="center"/>
    </xf>
    <xf numFmtId="1" fontId="34" fillId="0" borderId="3" xfId="0" applyNumberFormat="1" applyFont="1" applyBorder="1" applyAlignment="1">
      <alignment horizontal="center" vertical="center"/>
    </xf>
    <xf numFmtId="1" fontId="34" fillId="0" borderId="3" xfId="0" applyNumberFormat="1" applyFont="1" applyBorder="1" applyAlignment="1" applyProtection="1">
      <alignment horizontal="center" vertical="center"/>
    </xf>
    <xf numFmtId="0" fontId="12" fillId="0" borderId="3" xfId="0" applyFont="1" applyBorder="1" applyAlignment="1">
      <alignment horizontal="right" wrapText="1"/>
    </xf>
    <xf numFmtId="2" fontId="16" fillId="9" borderId="3" xfId="0" applyNumberFormat="1" applyFont="1" applyFill="1" applyBorder="1" applyAlignment="1">
      <alignment horizontal="center" vertical="top"/>
    </xf>
    <xf numFmtId="0" fontId="35" fillId="9" borderId="3" xfId="0" applyFont="1" applyFill="1" applyBorder="1" applyAlignment="1">
      <alignment horizontal="center" vertical="center"/>
    </xf>
    <xf numFmtId="1" fontId="26" fillId="9" borderId="3" xfId="0" applyNumberFormat="1" applyFont="1" applyFill="1" applyBorder="1" applyAlignment="1">
      <alignment horizontal="center" vertical="center"/>
    </xf>
    <xf numFmtId="2" fontId="28" fillId="9" borderId="3" xfId="0" applyNumberFormat="1" applyFont="1" applyFill="1" applyBorder="1" applyAlignment="1">
      <alignment vertical="center"/>
    </xf>
    <xf numFmtId="1" fontId="30" fillId="0" borderId="3" xfId="0" applyNumberFormat="1" applyFont="1" applyBorder="1" applyAlignment="1">
      <alignment horizontal="center" vertical="center"/>
    </xf>
    <xf numFmtId="0" fontId="36" fillId="9" borderId="3" xfId="0" applyFont="1" applyFill="1" applyBorder="1" applyAlignment="1"/>
    <xf numFmtId="164" fontId="28" fillId="9" borderId="3" xfId="0" applyNumberFormat="1" applyFont="1" applyFill="1" applyBorder="1" applyAlignment="1"/>
    <xf numFmtId="164" fontId="23" fillId="0" borderId="3" xfId="0" applyNumberFormat="1" applyFont="1" applyBorder="1" applyAlignment="1">
      <alignment horizontal="center"/>
    </xf>
    <xf numFmtId="0" fontId="25" fillId="0" borderId="3" xfId="0" applyFont="1" applyBorder="1" applyAlignment="1">
      <alignment horizontal="center" vertical="center"/>
    </xf>
    <xf numFmtId="0" fontId="23" fillId="9" borderId="0" xfId="0" applyFont="1" applyFill="1"/>
    <xf numFmtId="0" fontId="0" fillId="9" borderId="0" xfId="0" applyFont="1" applyFill="1"/>
    <xf numFmtId="2" fontId="23" fillId="0" borderId="3" xfId="0" applyNumberFormat="1" applyFont="1" applyBorder="1" applyAlignment="1">
      <alignment horizontal="center" vertical="center" wrapText="1"/>
    </xf>
    <xf numFmtId="0" fontId="37" fillId="9" borderId="3" xfId="0" applyFont="1" applyFill="1" applyBorder="1" applyAlignment="1">
      <alignment horizontal="right" vertical="center" wrapText="1"/>
    </xf>
    <xf numFmtId="0" fontId="37" fillId="9" borderId="3" xfId="0" applyFont="1" applyFill="1" applyBorder="1" applyAlignment="1">
      <alignment horizontal="center" vertical="center"/>
    </xf>
    <xf numFmtId="0" fontId="38" fillId="9" borderId="3" xfId="0" applyFont="1" applyFill="1" applyBorder="1" applyAlignment="1">
      <alignment horizontal="center" vertical="center"/>
    </xf>
    <xf numFmtId="0" fontId="39" fillId="9" borderId="3" xfId="0" applyFont="1" applyFill="1" applyBorder="1" applyAlignment="1"/>
    <xf numFmtId="164" fontId="28" fillId="9" borderId="3" xfId="0" applyNumberFormat="1" applyFont="1" applyFill="1" applyBorder="1" applyAlignment="1">
      <alignment vertical="center"/>
    </xf>
    <xf numFmtId="1" fontId="23" fillId="0" borderId="3" xfId="0" applyNumberFormat="1" applyFont="1" applyBorder="1" applyAlignment="1">
      <alignment horizontal="center"/>
    </xf>
    <xf numFmtId="2" fontId="25" fillId="0" borderId="3" xfId="0" applyNumberFormat="1" applyFont="1" applyBorder="1" applyAlignment="1">
      <alignment vertical="center"/>
    </xf>
    <xf numFmtId="0" fontId="0" fillId="0" borderId="3" xfId="0" applyFont="1" applyBorder="1" applyAlignment="1">
      <alignment horizontal="center" vertical="center"/>
    </xf>
    <xf numFmtId="164" fontId="36" fillId="9" borderId="3" xfId="0" applyNumberFormat="1" applyFont="1" applyFill="1" applyBorder="1" applyAlignment="1">
      <alignment horizontal="center" vertical="center"/>
    </xf>
    <xf numFmtId="1" fontId="23" fillId="0" borderId="3" xfId="0" applyNumberFormat="1" applyFont="1" applyBorder="1" applyAlignment="1">
      <alignment horizontal="center" vertical="center"/>
    </xf>
    <xf numFmtId="2" fontId="23" fillId="0" borderId="3" xfId="0" applyNumberFormat="1" applyFont="1" applyBorder="1"/>
    <xf numFmtId="2" fontId="23" fillId="9" borderId="3" xfId="0" applyNumberFormat="1" applyFont="1" applyFill="1" applyBorder="1"/>
    <xf numFmtId="0" fontId="30" fillId="0" borderId="3" xfId="0" applyFont="1" applyBorder="1" applyAlignment="1">
      <alignment horizontal="center" vertical="center"/>
    </xf>
    <xf numFmtId="2" fontId="16" fillId="9" borderId="3" xfId="0" applyNumberFormat="1" applyFont="1" applyFill="1" applyBorder="1" applyAlignment="1">
      <alignment horizontal="center" vertical="center" wrapText="1"/>
    </xf>
    <xf numFmtId="2" fontId="26" fillId="11" borderId="3" xfId="0" applyNumberFormat="1" applyFont="1" applyFill="1" applyBorder="1" applyAlignment="1">
      <alignment horizontal="center" vertical="center" wrapText="1"/>
    </xf>
    <xf numFmtId="0" fontId="37" fillId="0" borderId="3" xfId="0" applyFont="1" applyBorder="1" applyAlignment="1">
      <alignment horizontal="right" vertical="center" wrapText="1"/>
    </xf>
    <xf numFmtId="1" fontId="37" fillId="0" borderId="3" xfId="0" applyNumberFormat="1" applyFont="1" applyBorder="1" applyAlignment="1">
      <alignment horizontal="center" vertical="center"/>
    </xf>
    <xf numFmtId="1" fontId="38" fillId="0" borderId="3" xfId="0" applyNumberFormat="1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1" fontId="37" fillId="9" borderId="3" xfId="0" applyNumberFormat="1" applyFont="1" applyFill="1" applyBorder="1" applyAlignment="1">
      <alignment horizontal="center" vertical="center"/>
    </xf>
    <xf numFmtId="1" fontId="38" fillId="9" borderId="3" xfId="0" applyNumberFormat="1" applyFont="1" applyFill="1" applyBorder="1" applyAlignment="1">
      <alignment horizontal="center" vertical="center"/>
    </xf>
    <xf numFmtId="1" fontId="23" fillId="9" borderId="3" xfId="0" applyNumberFormat="1" applyFont="1" applyFill="1" applyBorder="1" applyAlignment="1">
      <alignment horizontal="center" vertical="center"/>
    </xf>
    <xf numFmtId="0" fontId="23" fillId="9" borderId="3" xfId="0" applyFont="1" applyFill="1" applyBorder="1" applyAlignment="1">
      <alignment horizontal="center" vertical="center" wrapText="1"/>
    </xf>
    <xf numFmtId="0" fontId="28" fillId="9" borderId="3" xfId="0" applyFont="1" applyFill="1" applyBorder="1" applyAlignment="1">
      <alignment horizontal="center" vertical="center" wrapText="1"/>
    </xf>
    <xf numFmtId="2" fontId="28" fillId="0" borderId="3" xfId="0" applyNumberFormat="1" applyFont="1" applyBorder="1" applyAlignment="1">
      <alignment wrapText="1"/>
    </xf>
    <xf numFmtId="2" fontId="28" fillId="9" borderId="3" xfId="0" applyNumberFormat="1" applyFont="1" applyFill="1" applyBorder="1" applyAlignment="1">
      <alignment wrapText="1"/>
    </xf>
    <xf numFmtId="164" fontId="12" fillId="9" borderId="3" xfId="0" applyNumberFormat="1" applyFont="1" applyFill="1" applyBorder="1" applyAlignment="1">
      <alignment horizontal="center" vertical="center"/>
    </xf>
    <xf numFmtId="0" fontId="27" fillId="9" borderId="3" xfId="0" applyFont="1" applyFill="1" applyBorder="1" applyAlignment="1">
      <alignment vertical="center" wrapText="1"/>
    </xf>
    <xf numFmtId="2" fontId="25" fillId="11" borderId="3" xfId="0" applyNumberFormat="1" applyFont="1" applyFill="1" applyBorder="1" applyAlignment="1">
      <alignment horizontal="center" vertical="center"/>
    </xf>
    <xf numFmtId="164" fontId="21" fillId="9" borderId="3" xfId="0" applyNumberFormat="1" applyFont="1" applyFill="1" applyBorder="1" applyAlignment="1">
      <alignment horizontal="center" vertical="center"/>
    </xf>
    <xf numFmtId="0" fontId="36" fillId="0" borderId="3" xfId="0" applyFont="1" applyBorder="1" applyAlignment="1">
      <alignment vertical="center" wrapText="1"/>
    </xf>
    <xf numFmtId="0" fontId="41" fillId="9" borderId="3" xfId="0" applyFont="1" applyFill="1" applyBorder="1" applyAlignment="1">
      <alignment horizontal="center" vertical="center"/>
    </xf>
    <xf numFmtId="1" fontId="28" fillId="9" borderId="3" xfId="0" applyNumberFormat="1" applyFont="1" applyFill="1" applyBorder="1" applyAlignment="1">
      <alignment horizontal="center" vertical="center"/>
    </xf>
    <xf numFmtId="1" fontId="39" fillId="0" borderId="3" xfId="0" applyNumberFormat="1" applyFont="1" applyBorder="1" applyAlignment="1">
      <alignment horizontal="left" vertical="top"/>
    </xf>
    <xf numFmtId="1" fontId="42" fillId="0" borderId="3" xfId="0" applyNumberFormat="1" applyFont="1" applyBorder="1" applyAlignment="1">
      <alignment horizontal="center" vertical="center"/>
    </xf>
    <xf numFmtId="0" fontId="37" fillId="0" borderId="3" xfId="0" applyFont="1" applyBorder="1"/>
    <xf numFmtId="0" fontId="36" fillId="9" borderId="3" xfId="0" applyFont="1" applyFill="1" applyBorder="1" applyAlignment="1">
      <alignment horizontal="center" vertical="center"/>
    </xf>
    <xf numFmtId="164" fontId="28" fillId="9" borderId="3" xfId="0" applyNumberFormat="1" applyFont="1" applyFill="1" applyBorder="1" applyAlignment="1">
      <alignment horizontal="center" vertical="center"/>
    </xf>
    <xf numFmtId="2" fontId="26" fillId="12" borderId="3" xfId="0" applyNumberFormat="1" applyFont="1" applyFill="1" applyBorder="1" applyAlignment="1">
      <alignment horizontal="center" vertical="center"/>
    </xf>
    <xf numFmtId="0" fontId="36" fillId="0" borderId="2" xfId="0" applyFont="1" applyBorder="1" applyAlignment="1">
      <alignment vertical="center" wrapText="1"/>
    </xf>
    <xf numFmtId="0" fontId="0" fillId="9" borderId="2" xfId="0" applyFont="1" applyFill="1" applyBorder="1" applyAlignment="1">
      <alignment horizontal="center" vertical="center"/>
    </xf>
    <xf numFmtId="0" fontId="41" fillId="9" borderId="2" xfId="0" applyFont="1" applyFill="1" applyBorder="1" applyAlignment="1">
      <alignment horizontal="center" vertical="center"/>
    </xf>
    <xf numFmtId="164" fontId="16" fillId="9" borderId="2" xfId="0" applyNumberFormat="1" applyFont="1" applyFill="1" applyBorder="1" applyAlignment="1">
      <alignment horizontal="center" vertical="center"/>
    </xf>
    <xf numFmtId="1" fontId="16" fillId="10" borderId="2" xfId="0" applyNumberFormat="1" applyFont="1" applyFill="1" applyBorder="1" applyAlignment="1">
      <alignment horizontal="center" vertical="center"/>
    </xf>
    <xf numFmtId="2" fontId="16" fillId="9" borderId="2" xfId="0" applyNumberFormat="1" applyFont="1" applyFill="1" applyBorder="1" applyAlignment="1">
      <alignment horizontal="center" vertical="center"/>
    </xf>
    <xf numFmtId="1" fontId="43" fillId="0" borderId="0" xfId="0" applyNumberFormat="1" applyFont="1" applyBorder="1" applyAlignment="1">
      <alignment vertical="top"/>
    </xf>
    <xf numFmtId="1" fontId="44" fillId="0" borderId="0" xfId="0" applyNumberFormat="1" applyFont="1" applyBorder="1" applyAlignment="1">
      <alignment vertical="top"/>
    </xf>
    <xf numFmtId="1" fontId="43" fillId="9" borderId="0" xfId="0" applyNumberFormat="1" applyFont="1" applyFill="1" applyBorder="1" applyAlignment="1">
      <alignment vertical="top"/>
    </xf>
    <xf numFmtId="1" fontId="44" fillId="9" borderId="0" xfId="0" applyNumberFormat="1" applyFont="1" applyFill="1" applyBorder="1" applyAlignment="1">
      <alignment vertical="top"/>
    </xf>
    <xf numFmtId="0" fontId="2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" fontId="43" fillId="0" borderId="0" xfId="0" applyNumberFormat="1" applyFont="1" applyBorder="1" applyAlignment="1">
      <alignment horizontal="center" vertical="top"/>
    </xf>
    <xf numFmtId="1" fontId="44" fillId="0" borderId="0" xfId="0" applyNumberFormat="1" applyFont="1" applyBorder="1" applyAlignment="1">
      <alignment horizontal="center" vertical="top"/>
    </xf>
    <xf numFmtId="0" fontId="0" fillId="0" borderId="0" xfId="0" applyFont="1" applyBorder="1" applyAlignment="1"/>
    <xf numFmtId="0" fontId="29" fillId="0" borderId="0" xfId="0" applyFont="1" applyBorder="1" applyAlignment="1"/>
    <xf numFmtId="2" fontId="24" fillId="0" borderId="0" xfId="0" applyNumberFormat="1" applyFont="1"/>
    <xf numFmtId="1" fontId="43" fillId="0" borderId="0" xfId="0" applyNumberFormat="1" applyFont="1" applyBorder="1" applyAlignment="1"/>
    <xf numFmtId="1" fontId="44" fillId="0" borderId="0" xfId="0" applyNumberFormat="1" applyFont="1" applyBorder="1" applyAlignment="1"/>
    <xf numFmtId="0" fontId="43" fillId="0" borderId="0" xfId="0" applyFont="1" applyBorder="1" applyAlignment="1">
      <alignment horizontal="center"/>
    </xf>
    <xf numFmtId="0" fontId="44" fillId="0" borderId="0" xfId="0" applyFont="1" applyBorder="1" applyAlignment="1">
      <alignment horizontal="center"/>
    </xf>
    <xf numFmtId="0" fontId="0" fillId="0" borderId="0" xfId="0" applyFont="1" applyBorder="1"/>
    <xf numFmtId="0" fontId="29" fillId="0" borderId="0" xfId="0" applyFont="1" applyBorder="1"/>
    <xf numFmtId="0" fontId="0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 wrapText="1"/>
    </xf>
    <xf numFmtId="0" fontId="32" fillId="0" borderId="0" xfId="0" applyFont="1" applyBorder="1" applyAlignment="1">
      <alignment horizontal="center" wrapText="1"/>
    </xf>
    <xf numFmtId="2" fontId="29" fillId="0" borderId="0" xfId="0" applyNumberFormat="1" applyFont="1"/>
    <xf numFmtId="1" fontId="43" fillId="0" borderId="0" xfId="0" applyNumberFormat="1" applyFont="1" applyBorder="1" applyAlignment="1">
      <alignment horizontal="center" vertical="top" wrapText="1"/>
    </xf>
    <xf numFmtId="1" fontId="44" fillId="0" borderId="0" xfId="0" applyNumberFormat="1" applyFont="1" applyBorder="1" applyAlignment="1">
      <alignment horizontal="center" vertical="top" wrapText="1"/>
    </xf>
    <xf numFmtId="164" fontId="36" fillId="0" borderId="0" xfId="0" applyNumberFormat="1" applyFont="1" applyBorder="1" applyAlignment="1">
      <alignment horizontal="center" vertical="center"/>
    </xf>
    <xf numFmtId="164" fontId="45" fillId="0" borderId="0" xfId="0" applyNumberFormat="1" applyFont="1" applyBorder="1" applyAlignment="1">
      <alignment horizontal="center" vertical="center"/>
    </xf>
    <xf numFmtId="164" fontId="0" fillId="0" borderId="0" xfId="0" applyNumberFormat="1" applyFont="1" applyBorder="1" applyAlignment="1">
      <alignment vertical="center"/>
    </xf>
    <xf numFmtId="164" fontId="29" fillId="0" borderId="0" xfId="0" applyNumberFormat="1" applyFont="1" applyBorder="1" applyAlignment="1">
      <alignment vertical="center"/>
    </xf>
    <xf numFmtId="1" fontId="43" fillId="0" borderId="0" xfId="0" applyNumberFormat="1" applyFont="1" applyBorder="1" applyAlignment="1">
      <alignment horizontal="center"/>
    </xf>
    <xf numFmtId="1" fontId="44" fillId="0" borderId="0" xfId="0" applyNumberFormat="1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0" fontId="47" fillId="0" borderId="0" xfId="0" applyFont="1" applyBorder="1" applyAlignment="1">
      <alignment horizontal="center"/>
    </xf>
    <xf numFmtId="1" fontId="43" fillId="9" borderId="0" xfId="0" applyNumberFormat="1" applyFont="1" applyFill="1" applyBorder="1" applyAlignment="1">
      <alignment horizontal="center" vertical="top"/>
    </xf>
    <xf numFmtId="1" fontId="44" fillId="9" borderId="0" xfId="0" applyNumberFormat="1" applyFont="1" applyFill="1" applyBorder="1" applyAlignment="1">
      <alignment horizontal="center" vertical="top"/>
    </xf>
    <xf numFmtId="0" fontId="25" fillId="0" borderId="0" xfId="0" applyFont="1" applyBorder="1" applyAlignment="1">
      <alignment horizontal="center" vertical="top" wrapText="1"/>
    </xf>
    <xf numFmtId="0" fontId="32" fillId="0" borderId="0" xfId="0" applyFont="1" applyBorder="1" applyAlignment="1">
      <alignment horizontal="center" vertical="top" wrapText="1"/>
    </xf>
    <xf numFmtId="0" fontId="0" fillId="13" borderId="0" xfId="0" applyFont="1" applyFill="1"/>
    <xf numFmtId="1" fontId="28" fillId="9" borderId="0" xfId="0" applyNumberFormat="1" applyFont="1" applyFill="1" applyBorder="1" applyAlignment="1">
      <alignment vertical="top" wrapText="1"/>
    </xf>
    <xf numFmtId="1" fontId="33" fillId="9" borderId="0" xfId="0" applyNumberFormat="1" applyFont="1" applyFill="1" applyBorder="1" applyAlignment="1">
      <alignment vertical="top" wrapText="1"/>
    </xf>
    <xf numFmtId="1" fontId="27" fillId="0" borderId="0" xfId="0" applyNumberFormat="1" applyFont="1" applyBorder="1" applyAlignment="1">
      <alignment horizontal="center" vertical="top"/>
    </xf>
    <xf numFmtId="1" fontId="48" fillId="0" borderId="0" xfId="0" applyNumberFormat="1" applyFont="1" applyBorder="1" applyAlignment="1">
      <alignment horizontal="center" vertical="top"/>
    </xf>
    <xf numFmtId="2" fontId="43" fillId="0" borderId="0" xfId="0" applyNumberFormat="1" applyFont="1" applyBorder="1" applyAlignment="1">
      <alignment horizontal="center" vertical="top"/>
    </xf>
    <xf numFmtId="164" fontId="27" fillId="9" borderId="0" xfId="0" applyNumberFormat="1" applyFont="1" applyFill="1" applyBorder="1" applyAlignment="1">
      <alignment horizontal="center" vertical="center"/>
    </xf>
    <xf numFmtId="164" fontId="48" fillId="9" borderId="0" xfId="0" applyNumberFormat="1" applyFont="1" applyFill="1" applyBorder="1" applyAlignment="1">
      <alignment horizontal="center" vertical="center"/>
    </xf>
    <xf numFmtId="0" fontId="48" fillId="9" borderId="0" xfId="0" applyFont="1" applyFill="1" applyBorder="1" applyAlignment="1">
      <alignment horizontal="center" vertical="center"/>
    </xf>
    <xf numFmtId="0" fontId="29" fillId="9" borderId="0" xfId="0" applyFont="1" applyFill="1" applyBorder="1"/>
    <xf numFmtId="0" fontId="29" fillId="9" borderId="0" xfId="0" applyFont="1" applyFill="1" applyBorder="1" applyAlignment="1">
      <alignment vertical="center"/>
    </xf>
    <xf numFmtId="0" fontId="0" fillId="9" borderId="0" xfId="0" applyFont="1" applyFill="1" applyBorder="1" applyAlignment="1">
      <alignment vertical="center"/>
    </xf>
    <xf numFmtId="0" fontId="0" fillId="9" borderId="0" xfId="0" applyFont="1" applyFill="1" applyBorder="1"/>
    <xf numFmtId="0" fontId="0" fillId="14" borderId="0" xfId="0" applyFont="1" applyFill="1"/>
    <xf numFmtId="0" fontId="29" fillId="0" borderId="0" xfId="0" applyFont="1" applyBorder="1" applyAlignment="1">
      <alignment horizontal="center"/>
    </xf>
    <xf numFmtId="0" fontId="27" fillId="9" borderId="0" xfId="0" applyFont="1" applyFill="1" applyBorder="1" applyAlignment="1">
      <alignment horizontal="center" vertical="top"/>
    </xf>
    <xf numFmtId="0" fontId="48" fillId="9" borderId="0" xfId="0" applyFont="1" applyFill="1" applyBorder="1" applyAlignment="1">
      <alignment horizontal="center" vertical="top"/>
    </xf>
    <xf numFmtId="2" fontId="29" fillId="0" borderId="0" xfId="0" applyNumberFormat="1" applyFont="1" applyAlignment="1">
      <alignment horizontal="center"/>
    </xf>
    <xf numFmtId="1" fontId="48" fillId="9" borderId="0" xfId="0" applyNumberFormat="1" applyFont="1" applyFill="1" applyBorder="1" applyAlignment="1">
      <alignment horizontal="center" vertical="center"/>
    </xf>
    <xf numFmtId="0" fontId="49" fillId="9" borderId="0" xfId="0" applyFont="1" applyFill="1" applyBorder="1" applyAlignment="1">
      <alignment horizontal="center" vertical="center"/>
    </xf>
    <xf numFmtId="164" fontId="29" fillId="9" borderId="0" xfId="0" applyNumberFormat="1" applyFont="1" applyFill="1" applyBorder="1" applyAlignment="1">
      <alignment horizontal="center" vertical="center"/>
    </xf>
    <xf numFmtId="0" fontId="12" fillId="9" borderId="0" xfId="0" applyFont="1" applyFill="1" applyBorder="1" applyAlignment="1">
      <alignment horizontal="center" vertical="center"/>
    </xf>
    <xf numFmtId="164" fontId="0" fillId="9" borderId="0" xfId="0" applyNumberFormat="1" applyFont="1" applyFill="1" applyBorder="1" applyAlignment="1">
      <alignment horizontal="center" vertical="center"/>
    </xf>
    <xf numFmtId="1" fontId="43" fillId="0" borderId="0" xfId="0" applyNumberFormat="1" applyFont="1" applyBorder="1" applyAlignment="1">
      <alignment horizontal="center" vertical="center"/>
    </xf>
    <xf numFmtId="2" fontId="27" fillId="9" borderId="0" xfId="0" applyNumberFormat="1" applyFont="1" applyFill="1" applyBorder="1" applyAlignment="1">
      <alignment horizontal="center" vertical="center"/>
    </xf>
    <xf numFmtId="164" fontId="0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32" fillId="9" borderId="0" xfId="0" applyFont="1" applyFill="1" applyBorder="1" applyAlignment="1">
      <alignment horizontal="center" wrapText="1"/>
    </xf>
    <xf numFmtId="164" fontId="27" fillId="0" borderId="0" xfId="0" applyNumberFormat="1" applyFont="1" applyBorder="1" applyAlignment="1">
      <alignment horizontal="center" vertical="center"/>
    </xf>
    <xf numFmtId="1" fontId="27" fillId="9" borderId="0" xfId="0" applyNumberFormat="1" applyFont="1" applyFill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" fontId="0" fillId="9" borderId="0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right" vertical="center"/>
    </xf>
    <xf numFmtId="0" fontId="0" fillId="9" borderId="0" xfId="0" applyFont="1" applyFill="1" applyBorder="1" applyAlignment="1">
      <alignment horizontal="right" vertical="center"/>
    </xf>
    <xf numFmtId="1" fontId="12" fillId="9" borderId="0" xfId="0" applyNumberFormat="1" applyFont="1" applyFill="1" applyBorder="1" applyAlignment="1">
      <alignment horizontal="center" vertical="center"/>
    </xf>
    <xf numFmtId="0" fontId="12" fillId="9" borderId="0" xfId="0" applyFont="1" applyFill="1" applyBorder="1" applyAlignment="1">
      <alignment horizontal="right" vertical="center"/>
    </xf>
    <xf numFmtId="0" fontId="0" fillId="9" borderId="0" xfId="0" applyFont="1" applyFill="1" applyBorder="1" applyAlignment="1">
      <alignment horizontal="center" vertical="center"/>
    </xf>
    <xf numFmtId="0" fontId="49" fillId="9" borderId="0" xfId="0" applyFont="1" applyFill="1" applyBorder="1" applyAlignment="1">
      <alignment horizontal="right" vertical="center"/>
    </xf>
    <xf numFmtId="1" fontId="29" fillId="9" borderId="0" xfId="0" applyNumberFormat="1" applyFont="1" applyFill="1" applyBorder="1" applyAlignment="1">
      <alignment horizontal="center" vertical="center"/>
    </xf>
    <xf numFmtId="1" fontId="43" fillId="0" borderId="0" xfId="0" applyNumberFormat="1" applyFont="1" applyBorder="1" applyAlignment="1">
      <alignment wrapText="1"/>
    </xf>
    <xf numFmtId="1" fontId="44" fillId="0" borderId="0" xfId="0" applyNumberFormat="1" applyFont="1" applyBorder="1" applyAlignment="1">
      <alignment wrapText="1"/>
    </xf>
    <xf numFmtId="1" fontId="43" fillId="0" borderId="0" xfId="0" applyNumberFormat="1" applyFont="1" applyBorder="1" applyAlignment="1">
      <alignment horizontal="center" wrapText="1"/>
    </xf>
    <xf numFmtId="1" fontId="44" fillId="0" borderId="0" xfId="0" applyNumberFormat="1" applyFont="1" applyBorder="1" applyAlignment="1">
      <alignment horizontal="center" wrapText="1"/>
    </xf>
    <xf numFmtId="1" fontId="44" fillId="0" borderId="0" xfId="0" applyNumberFormat="1" applyFont="1" applyBorder="1" applyAlignment="1">
      <alignment horizontal="center" vertical="center"/>
    </xf>
    <xf numFmtId="0" fontId="0" fillId="15" borderId="0" xfId="0" applyFont="1" applyFill="1"/>
    <xf numFmtId="0" fontId="25" fillId="9" borderId="0" xfId="0" applyFont="1" applyFill="1" applyBorder="1" applyAlignment="1">
      <alignment horizontal="center" vertical="top" wrapText="1"/>
    </xf>
    <xf numFmtId="0" fontId="0" fillId="9" borderId="0" xfId="0" applyFont="1" applyFill="1" applyAlignment="1">
      <alignment horizontal="center"/>
    </xf>
    <xf numFmtId="1" fontId="12" fillId="0" borderId="0" xfId="0" applyNumberFormat="1" applyFont="1" applyBorder="1" applyAlignment="1">
      <alignment horizontal="center"/>
    </xf>
    <xf numFmtId="1" fontId="49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/>
    </xf>
    <xf numFmtId="2" fontId="19" fillId="0" borderId="2" xfId="0" applyNumberFormat="1" applyFont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center" wrapText="1"/>
    </xf>
    <xf numFmtId="2" fontId="18" fillId="9" borderId="2" xfId="0" applyNumberFormat="1" applyFont="1" applyFill="1" applyBorder="1" applyAlignment="1">
      <alignment horizontal="center" vertical="center" wrapText="1"/>
    </xf>
    <xf numFmtId="0" fontId="50" fillId="0" borderId="0" xfId="0" applyFont="1"/>
    <xf numFmtId="164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2" fontId="51" fillId="11" borderId="2" xfId="0" applyNumberFormat="1" applyFont="1" applyFill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2" fontId="52" fillId="0" borderId="2" xfId="0" applyNumberFormat="1" applyFont="1" applyBorder="1" applyAlignment="1">
      <alignment horizontal="center" vertical="center"/>
    </xf>
    <xf numFmtId="1" fontId="53" fillId="11" borderId="2" xfId="0" applyNumberFormat="1" applyFont="1" applyFill="1" applyBorder="1" applyAlignment="1">
      <alignment horizontal="center" vertical="center"/>
    </xf>
    <xf numFmtId="2" fontId="51" fillId="10" borderId="2" xfId="0" applyNumberFormat="1" applyFont="1" applyFill="1" applyBorder="1" applyAlignment="1">
      <alignment horizontal="center" vertical="center"/>
    </xf>
    <xf numFmtId="2" fontId="19" fillId="9" borderId="2" xfId="0" applyNumberFormat="1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horizontal="left" vertical="center" wrapText="1"/>
    </xf>
    <xf numFmtId="0" fontId="27" fillId="9" borderId="2" xfId="0" applyFont="1" applyFill="1" applyBorder="1" applyAlignment="1">
      <alignment horizontal="center" vertical="center"/>
    </xf>
    <xf numFmtId="164" fontId="18" fillId="9" borderId="2" xfId="0" applyNumberFormat="1" applyFont="1" applyFill="1" applyBorder="1" applyAlignment="1">
      <alignment horizontal="center" vertical="center"/>
    </xf>
    <xf numFmtId="1" fontId="18" fillId="9" borderId="2" xfId="0" applyNumberFormat="1" applyFont="1" applyFill="1" applyBorder="1" applyAlignment="1">
      <alignment horizontal="center" vertical="center"/>
    </xf>
    <xf numFmtId="2" fontId="18" fillId="9" borderId="2" xfId="0" applyNumberFormat="1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center" vertical="center"/>
    </xf>
    <xf numFmtId="0" fontId="54" fillId="9" borderId="2" xfId="0" applyFont="1" applyFill="1" applyBorder="1" applyAlignment="1">
      <alignment horizontal="center" vertical="center"/>
    </xf>
    <xf numFmtId="0" fontId="52" fillId="9" borderId="2" xfId="0" applyFont="1" applyFill="1" applyBorder="1" applyAlignment="1">
      <alignment horizontal="center" vertical="center"/>
    </xf>
    <xf numFmtId="1" fontId="52" fillId="9" borderId="2" xfId="0" applyNumberFormat="1" applyFont="1" applyFill="1" applyBorder="1" applyAlignment="1">
      <alignment horizontal="center" vertical="center"/>
    </xf>
    <xf numFmtId="2" fontId="52" fillId="9" borderId="2" xfId="0" applyNumberFormat="1" applyFont="1" applyFill="1" applyBorder="1" applyAlignment="1">
      <alignment horizontal="center" vertical="center"/>
    </xf>
    <xf numFmtId="0" fontId="18" fillId="9" borderId="2" xfId="0" applyFont="1" applyFill="1" applyBorder="1" applyAlignment="1">
      <alignment horizontal="center" vertical="center"/>
    </xf>
    <xf numFmtId="1" fontId="12" fillId="9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64" fontId="50" fillId="9" borderId="2" xfId="0" applyNumberFormat="1" applyFont="1" applyFill="1" applyBorder="1" applyAlignment="1">
      <alignment horizontal="center" vertical="center"/>
    </xf>
    <xf numFmtId="1" fontId="18" fillId="0" borderId="2" xfId="0" applyNumberFormat="1" applyFont="1" applyBorder="1" applyAlignment="1">
      <alignment horizontal="center" vertical="center" wrapText="1"/>
    </xf>
    <xf numFmtId="2" fontId="52" fillId="0" borderId="2" xfId="0" applyNumberFormat="1" applyFont="1" applyBorder="1" applyAlignment="1">
      <alignment horizontal="center" vertical="center" wrapText="1"/>
    </xf>
    <xf numFmtId="2" fontId="55" fillId="0" borderId="2" xfId="0" applyNumberFormat="1" applyFont="1" applyBorder="1" applyAlignment="1">
      <alignment horizontal="center" vertical="top"/>
    </xf>
    <xf numFmtId="2" fontId="55" fillId="9" borderId="2" xfId="0" applyNumberFormat="1" applyFont="1" applyFill="1" applyBorder="1" applyAlignment="1">
      <alignment horizontal="center" vertical="top"/>
    </xf>
    <xf numFmtId="0" fontId="0" fillId="9" borderId="2" xfId="0" applyFont="1" applyFill="1" applyBorder="1" applyAlignment="1">
      <alignment horizontal="right" vertical="center" wrapText="1"/>
    </xf>
    <xf numFmtId="1" fontId="0" fillId="9" borderId="2" xfId="0" applyNumberFormat="1" applyFont="1" applyFill="1" applyBorder="1" applyAlignment="1">
      <alignment horizontal="center" vertical="center"/>
    </xf>
    <xf numFmtId="164" fontId="52" fillId="0" borderId="2" xfId="0" applyNumberFormat="1" applyFont="1" applyBorder="1" applyAlignment="1">
      <alignment horizontal="center" vertical="center"/>
    </xf>
    <xf numFmtId="49" fontId="36" fillId="9" borderId="2" xfId="0" applyNumberFormat="1" applyFont="1" applyFill="1" applyBorder="1" applyAlignment="1">
      <alignment horizontal="center" vertical="center"/>
    </xf>
    <xf numFmtId="1" fontId="18" fillId="11" borderId="2" xfId="0" applyNumberFormat="1" applyFont="1" applyFill="1" applyBorder="1" applyAlignment="1">
      <alignment horizontal="center" vertical="center"/>
    </xf>
    <xf numFmtId="0" fontId="56" fillId="0" borderId="0" xfId="0" applyFont="1"/>
    <xf numFmtId="0" fontId="0" fillId="9" borderId="2" xfId="0" applyFont="1" applyFill="1" applyBorder="1" applyAlignment="1">
      <alignment vertical="center"/>
    </xf>
    <xf numFmtId="0" fontId="50" fillId="9" borderId="2" xfId="0" applyFont="1" applyFill="1" applyBorder="1" applyAlignment="1">
      <alignment vertical="center"/>
    </xf>
    <xf numFmtId="2" fontId="50" fillId="9" borderId="2" xfId="0" applyNumberFormat="1" applyFont="1" applyFill="1" applyBorder="1" applyAlignment="1">
      <alignment horizontal="center" vertical="center"/>
    </xf>
    <xf numFmtId="2" fontId="50" fillId="9" borderId="2" xfId="0" applyNumberFormat="1" applyFont="1" applyFill="1" applyBorder="1" applyAlignment="1">
      <alignment vertical="center"/>
    </xf>
    <xf numFmtId="0" fontId="56" fillId="0" borderId="0" xfId="0" applyFont="1" applyAlignment="1">
      <alignment horizontal="center"/>
    </xf>
    <xf numFmtId="1" fontId="18" fillId="10" borderId="2" xfId="0" applyNumberFormat="1" applyFont="1" applyFill="1" applyBorder="1" applyAlignment="1">
      <alignment horizontal="center" vertical="center"/>
    </xf>
    <xf numFmtId="164" fontId="0" fillId="9" borderId="2" xfId="0" applyNumberFormat="1" applyFont="1" applyFill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center"/>
    </xf>
    <xf numFmtId="2" fontId="50" fillId="0" borderId="2" xfId="0" applyNumberFormat="1" applyFont="1" applyBorder="1" applyAlignment="1">
      <alignment horizontal="center" vertical="center"/>
    </xf>
    <xf numFmtId="0" fontId="31" fillId="9" borderId="2" xfId="0" applyFont="1" applyFill="1" applyBorder="1" applyAlignment="1">
      <alignment horizontal="center" vertical="center"/>
    </xf>
    <xf numFmtId="1" fontId="18" fillId="9" borderId="2" xfId="0" applyNumberFormat="1" applyFont="1" applyFill="1" applyBorder="1" applyAlignment="1">
      <alignment horizontal="center" vertical="center" wrapText="1"/>
    </xf>
    <xf numFmtId="0" fontId="12" fillId="10" borderId="2" xfId="0" applyFont="1" applyFill="1" applyBorder="1" applyAlignment="1">
      <alignment horizontal="right" vertical="center" wrapText="1"/>
    </xf>
    <xf numFmtId="1" fontId="12" fillId="10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 vertical="center"/>
    </xf>
    <xf numFmtId="164" fontId="50" fillId="0" borderId="2" xfId="0" applyNumberFormat="1" applyFont="1" applyBorder="1" applyAlignment="1">
      <alignment horizontal="center" vertical="center"/>
    </xf>
    <xf numFmtId="1" fontId="5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right" vertical="center" wrapText="1"/>
    </xf>
    <xf numFmtId="0" fontId="12" fillId="0" borderId="2" xfId="0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164" fontId="52" fillId="9" borderId="2" xfId="0" applyNumberFormat="1" applyFont="1" applyFill="1" applyBorder="1" applyAlignment="1">
      <alignment horizontal="center" vertical="center"/>
    </xf>
    <xf numFmtId="2" fontId="55" fillId="0" borderId="2" xfId="0" applyNumberFormat="1" applyFont="1" applyBorder="1" applyAlignment="1">
      <alignment horizontal="center" vertical="center"/>
    </xf>
    <xf numFmtId="1" fontId="50" fillId="9" borderId="2" xfId="0" applyNumberFormat="1" applyFont="1" applyFill="1" applyBorder="1" applyAlignment="1">
      <alignment horizontal="center" vertical="center"/>
    </xf>
    <xf numFmtId="2" fontId="55" fillId="9" borderId="2" xfId="0" applyNumberFormat="1" applyFont="1" applyFill="1" applyBorder="1" applyAlignment="1">
      <alignment vertical="center"/>
    </xf>
    <xf numFmtId="2" fontId="55" fillId="9" borderId="2" xfId="0" applyNumberFormat="1" applyFont="1" applyFill="1" applyBorder="1" applyAlignment="1">
      <alignment vertical="top"/>
    </xf>
    <xf numFmtId="0" fontId="27" fillId="0" borderId="2" xfId="0" applyFont="1" applyBorder="1" applyAlignment="1">
      <alignment horizontal="center" vertical="center"/>
    </xf>
    <xf numFmtId="2" fontId="55" fillId="0" borderId="2" xfId="0" applyNumberFormat="1" applyFont="1" applyBorder="1" applyAlignment="1">
      <alignment vertical="center"/>
    </xf>
    <xf numFmtId="2" fontId="55" fillId="0" borderId="2" xfId="0" applyNumberFormat="1" applyFont="1" applyBorder="1" applyAlignment="1">
      <alignment vertical="top"/>
    </xf>
    <xf numFmtId="0" fontId="12" fillId="9" borderId="5" xfId="0" applyFont="1" applyFill="1" applyBorder="1" applyAlignment="1">
      <alignment horizontal="right" vertical="center" wrapText="1"/>
    </xf>
    <xf numFmtId="0" fontId="12" fillId="9" borderId="7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1" fontId="57" fillId="11" borderId="2" xfId="0" applyNumberFormat="1" applyFont="1" applyFill="1" applyBorder="1" applyAlignment="1">
      <alignment horizontal="center" vertical="center"/>
    </xf>
    <xf numFmtId="1" fontId="18" fillId="10" borderId="2" xfId="0" applyNumberFormat="1" applyFont="1" applyFill="1" applyBorder="1" applyAlignment="1">
      <alignment horizontal="center" vertical="center" wrapText="1"/>
    </xf>
    <xf numFmtId="1" fontId="12" fillId="10" borderId="2" xfId="0" applyNumberFormat="1" applyFont="1" applyFill="1" applyBorder="1" applyAlignment="1">
      <alignment horizontal="center" vertical="center"/>
    </xf>
    <xf numFmtId="2" fontId="50" fillId="0" borderId="2" xfId="0" applyNumberFormat="1" applyFont="1" applyBorder="1"/>
    <xf numFmtId="2" fontId="50" fillId="9" borderId="2" xfId="0" applyNumberFormat="1" applyFont="1" applyFill="1" applyBorder="1"/>
    <xf numFmtId="1" fontId="49" fillId="9" borderId="2" xfId="0" applyNumberFormat="1" applyFont="1" applyFill="1" applyBorder="1" applyAlignment="1">
      <alignment horizontal="center" vertical="center"/>
    </xf>
    <xf numFmtId="2" fontId="52" fillId="9" borderId="2" xfId="0" applyNumberFormat="1" applyFont="1" applyFill="1" applyBorder="1" applyAlignment="1">
      <alignment vertical="center"/>
    </xf>
    <xf numFmtId="0" fontId="34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27" fillId="9" borderId="5" xfId="0" applyFont="1" applyFill="1" applyBorder="1" applyAlignment="1">
      <alignment horizontal="left" vertical="center"/>
    </xf>
    <xf numFmtId="0" fontId="27" fillId="9" borderId="7" xfId="0" applyFont="1" applyFill="1" applyBorder="1" applyAlignment="1">
      <alignment horizontal="left" vertical="center"/>
    </xf>
    <xf numFmtId="0" fontId="27" fillId="9" borderId="6" xfId="0" applyFont="1" applyFill="1" applyBorder="1" applyAlignment="1">
      <alignment horizontal="left" vertical="center"/>
    </xf>
    <xf numFmtId="164" fontId="50" fillId="9" borderId="2" xfId="0" applyNumberFormat="1" applyFont="1" applyFill="1" applyBorder="1" applyAlignment="1">
      <alignment vertical="center"/>
    </xf>
    <xf numFmtId="0" fontId="12" fillId="0" borderId="2" xfId="0" applyFont="1" applyBorder="1" applyAlignment="1">
      <alignment horizontal="right" vertical="center" wrapText="1"/>
    </xf>
    <xf numFmtId="0" fontId="0" fillId="0" borderId="2" xfId="0" applyFont="1" applyBorder="1" applyAlignment="1">
      <alignment vertical="center"/>
    </xf>
    <xf numFmtId="164" fontId="50" fillId="0" borderId="2" xfId="0" applyNumberFormat="1" applyFont="1" applyBorder="1" applyAlignment="1">
      <alignment vertical="center"/>
    </xf>
    <xf numFmtId="0" fontId="12" fillId="9" borderId="2" xfId="0" applyFont="1" applyFill="1" applyBorder="1" applyAlignment="1">
      <alignment horizontal="center" vertical="center" wrapText="1"/>
    </xf>
    <xf numFmtId="2" fontId="18" fillId="11" borderId="2" xfId="0" applyNumberFormat="1" applyFont="1" applyFill="1" applyBorder="1" applyAlignment="1">
      <alignment horizontal="center" vertical="center" wrapText="1"/>
    </xf>
    <xf numFmtId="0" fontId="30" fillId="9" borderId="2" xfId="0" applyFont="1" applyFill="1" applyBorder="1" applyAlignment="1">
      <alignment horizontal="center" vertical="center"/>
    </xf>
    <xf numFmtId="0" fontId="34" fillId="9" borderId="2" xfId="0" applyFont="1" applyFill="1" applyBorder="1" applyAlignment="1">
      <alignment horizontal="left" vertical="center"/>
    </xf>
    <xf numFmtId="0" fontId="34" fillId="9" borderId="2" xfId="0" applyFont="1" applyFill="1" applyBorder="1" applyAlignment="1">
      <alignment horizontal="center" vertical="center"/>
    </xf>
    <xf numFmtId="2" fontId="52" fillId="9" borderId="7" xfId="0" applyNumberFormat="1" applyFont="1" applyFill="1" applyBorder="1" applyAlignment="1">
      <alignment horizontal="center" vertical="center"/>
    </xf>
    <xf numFmtId="2" fontId="50" fillId="9" borderId="7" xfId="0" applyNumberFormat="1" applyFont="1" applyFill="1" applyBorder="1" applyAlignment="1">
      <alignment horizontal="center" vertical="center"/>
    </xf>
    <xf numFmtId="0" fontId="50" fillId="9" borderId="7" xfId="0" applyFont="1" applyFill="1" applyBorder="1" applyAlignment="1">
      <alignment horizontal="center" vertical="center" wrapText="1"/>
    </xf>
    <xf numFmtId="0" fontId="55" fillId="9" borderId="7" xfId="0" applyFont="1" applyFill="1" applyBorder="1" applyAlignment="1">
      <alignment horizontal="center" vertical="center" wrapText="1"/>
    </xf>
    <xf numFmtId="2" fontId="53" fillId="9" borderId="2" xfId="0" applyNumberFormat="1" applyFont="1" applyFill="1" applyBorder="1" applyAlignment="1">
      <alignment horizontal="center" vertical="center"/>
    </xf>
    <xf numFmtId="1" fontId="18" fillId="11" borderId="2" xfId="0" applyNumberFormat="1" applyFont="1" applyFill="1" applyBorder="1" applyAlignment="1">
      <alignment horizontal="center" vertical="center" wrapText="1"/>
    </xf>
    <xf numFmtId="2" fontId="18" fillId="11" borderId="2" xfId="0" applyNumberFormat="1" applyFont="1" applyFill="1" applyBorder="1" applyAlignment="1">
      <alignment horizontal="center" vertical="center"/>
    </xf>
    <xf numFmtId="1" fontId="52" fillId="0" borderId="2" xfId="0" applyNumberFormat="1" applyFont="1" applyBorder="1" applyAlignment="1">
      <alignment horizontal="center" vertical="center"/>
    </xf>
    <xf numFmtId="2" fontId="52" fillId="0" borderId="2" xfId="0" applyNumberFormat="1" applyFont="1" applyBorder="1" applyAlignment="1">
      <alignment vertical="center"/>
    </xf>
    <xf numFmtId="0" fontId="50" fillId="9" borderId="2" xfId="0" applyFont="1" applyFill="1" applyBorder="1" applyAlignment="1">
      <alignment horizontal="center" vertical="center"/>
    </xf>
    <xf numFmtId="1" fontId="39" fillId="0" borderId="0" xfId="0" applyNumberFormat="1" applyFont="1" applyBorder="1" applyAlignment="1">
      <alignment horizontal="left" vertical="top"/>
    </xf>
    <xf numFmtId="1" fontId="42" fillId="0" borderId="2" xfId="0" applyNumberFormat="1" applyFont="1" applyBorder="1" applyAlignment="1">
      <alignment horizontal="center" vertical="center"/>
    </xf>
    <xf numFmtId="0" fontId="37" fillId="0" borderId="2" xfId="0" applyFont="1" applyBorder="1"/>
    <xf numFmtId="0" fontId="36" fillId="9" borderId="2" xfId="0" applyFont="1" applyFill="1" applyBorder="1" applyAlignment="1">
      <alignment horizontal="center" vertical="center"/>
    </xf>
    <xf numFmtId="164" fontId="55" fillId="9" borderId="2" xfId="0" applyNumberFormat="1" applyFont="1" applyFill="1" applyBorder="1" applyAlignment="1">
      <alignment horizontal="center" vertical="center"/>
    </xf>
    <xf numFmtId="2" fontId="53" fillId="12" borderId="2" xfId="0" applyNumberFormat="1" applyFont="1" applyFill="1" applyBorder="1" applyAlignment="1">
      <alignment horizontal="center" vertical="center"/>
    </xf>
    <xf numFmtId="164" fontId="19" fillId="9" borderId="2" xfId="0" applyNumberFormat="1" applyFont="1" applyFill="1" applyBorder="1" applyAlignment="1">
      <alignment horizontal="center" vertical="center"/>
    </xf>
    <xf numFmtId="1" fontId="19" fillId="9" borderId="2" xfId="0" applyNumberFormat="1" applyFont="1" applyFill="1" applyBorder="1" applyAlignment="1">
      <alignment horizontal="center" vertical="center"/>
    </xf>
    <xf numFmtId="2" fontId="53" fillId="10" borderId="2" xfId="0" applyNumberFormat="1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vertical="center" wrapText="1"/>
    </xf>
    <xf numFmtId="0" fontId="18" fillId="9" borderId="7" xfId="0" applyFont="1" applyFill="1" applyBorder="1" applyAlignment="1">
      <alignment wrapText="1"/>
    </xf>
    <xf numFmtId="0" fontId="27" fillId="9" borderId="7" xfId="0" applyFont="1" applyFill="1" applyBorder="1" applyAlignment="1">
      <alignment wrapText="1"/>
    </xf>
    <xf numFmtId="0" fontId="27" fillId="9" borderId="2" xfId="0" applyFont="1" applyFill="1" applyBorder="1" applyAlignment="1">
      <alignment wrapText="1"/>
    </xf>
    <xf numFmtId="164" fontId="0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right" vertical="center" wrapText="1"/>
    </xf>
    <xf numFmtId="164" fontId="12" fillId="0" borderId="2" xfId="0" applyNumberFormat="1" applyFont="1" applyBorder="1" applyAlignment="1">
      <alignment horizontal="center" vertical="center"/>
    </xf>
    <xf numFmtId="2" fontId="50" fillId="0" borderId="2" xfId="0" applyNumberFormat="1" applyFont="1" applyBorder="1" applyAlignment="1">
      <alignment vertical="center"/>
    </xf>
    <xf numFmtId="0" fontId="27" fillId="9" borderId="2" xfId="0" applyFont="1" applyFill="1" applyBorder="1" applyAlignment="1">
      <alignment horizontal="center" vertical="center" wrapText="1"/>
    </xf>
    <xf numFmtId="0" fontId="36" fillId="9" borderId="8" xfId="0" applyFont="1" applyFill="1" applyBorder="1" applyAlignment="1">
      <alignment horizontal="center" vertical="center"/>
    </xf>
    <xf numFmtId="2" fontId="50" fillId="9" borderId="8" xfId="0" applyNumberFormat="1" applyFont="1" applyFill="1" applyBorder="1" applyAlignment="1">
      <alignment horizontal="center" vertical="center"/>
    </xf>
    <xf numFmtId="1" fontId="18" fillId="9" borderId="8" xfId="0" applyNumberFormat="1" applyFont="1" applyFill="1" applyBorder="1" applyAlignment="1">
      <alignment horizontal="center" vertical="center"/>
    </xf>
    <xf numFmtId="2" fontId="52" fillId="9" borderId="8" xfId="0" applyNumberFormat="1" applyFont="1" applyFill="1" applyBorder="1" applyAlignment="1">
      <alignment horizontal="center" vertical="center"/>
    </xf>
    <xf numFmtId="0" fontId="50" fillId="0" borderId="0" xfId="0" applyFont="1" applyAlignment="1">
      <alignment horizontal="center"/>
    </xf>
    <xf numFmtId="0" fontId="50" fillId="9" borderId="0" xfId="0" applyFont="1" applyFill="1"/>
    <xf numFmtId="0" fontId="56" fillId="9" borderId="0" xfId="0" applyFont="1" applyFill="1"/>
    <xf numFmtId="1" fontId="55" fillId="0" borderId="0" xfId="0" applyNumberFormat="1" applyFont="1" applyBorder="1" applyAlignment="1">
      <alignment horizontal="center" vertical="top"/>
    </xf>
    <xf numFmtId="164" fontId="51" fillId="10" borderId="2" xfId="0" applyNumberFormat="1" applyFont="1" applyFill="1" applyBorder="1" applyAlignment="1">
      <alignment horizontal="center" vertical="center"/>
    </xf>
    <xf numFmtId="2" fontId="56" fillId="9" borderId="0" xfId="0" applyNumberFormat="1" applyFont="1" applyFill="1"/>
    <xf numFmtId="2" fontId="51" fillId="9" borderId="2" xfId="0" applyNumberFormat="1" applyFont="1" applyFill="1" applyBorder="1" applyAlignment="1">
      <alignment horizontal="center" vertical="center"/>
    </xf>
    <xf numFmtId="2" fontId="53" fillId="11" borderId="2" xfId="0" applyNumberFormat="1" applyFont="1" applyFill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2" fontId="52" fillId="0" borderId="2" xfId="0" applyNumberFormat="1" applyFont="1" applyBorder="1" applyAlignment="1">
      <alignment horizontal="center" wrapText="1"/>
    </xf>
    <xf numFmtId="2" fontId="52" fillId="9" borderId="2" xfId="0" applyNumberFormat="1" applyFont="1" applyFill="1" applyBorder="1" applyAlignment="1">
      <alignment horizontal="center" wrapText="1"/>
    </xf>
    <xf numFmtId="0" fontId="36" fillId="0" borderId="2" xfId="0" applyFont="1" applyBorder="1" applyAlignment="1">
      <alignment horizontal="center" vertical="center"/>
    </xf>
    <xf numFmtId="49" fontId="27" fillId="9" borderId="2" xfId="0" applyNumberFormat="1" applyFont="1" applyFill="1" applyBorder="1" applyAlignment="1">
      <alignment horizontal="center" vertical="center"/>
    </xf>
    <xf numFmtId="1" fontId="58" fillId="0" borderId="0" xfId="0" applyNumberFormat="1" applyFont="1" applyBorder="1" applyAlignment="1">
      <alignment horizontal="center" vertical="top"/>
    </xf>
    <xf numFmtId="2" fontId="55" fillId="0" borderId="2" xfId="0" applyNumberFormat="1" applyFont="1" applyBorder="1" applyAlignment="1">
      <alignment horizontal="center"/>
    </xf>
    <xf numFmtId="2" fontId="55" fillId="9" borderId="2" xfId="0" applyNumberFormat="1" applyFont="1" applyFill="1" applyBorder="1" applyAlignment="1">
      <alignment horizontal="center"/>
    </xf>
    <xf numFmtId="1" fontId="51" fillId="10" borderId="2" xfId="0" applyNumberFormat="1" applyFont="1" applyFill="1" applyBorder="1" applyAlignment="1">
      <alignment horizontal="center" vertical="center"/>
    </xf>
    <xf numFmtId="1" fontId="55" fillId="9" borderId="2" xfId="0" applyNumberFormat="1" applyFont="1" applyFill="1" applyBorder="1" applyAlignment="1">
      <alignment horizontal="center" vertical="center"/>
    </xf>
    <xf numFmtId="1" fontId="0" fillId="10" borderId="2" xfId="0" applyNumberFormat="1" applyFont="1" applyFill="1" applyBorder="1" applyAlignment="1">
      <alignment horizontal="center" vertical="center"/>
    </xf>
    <xf numFmtId="1" fontId="55" fillId="0" borderId="0" xfId="0" applyNumberFormat="1" applyFont="1" applyBorder="1" applyAlignment="1">
      <alignment vertical="top"/>
    </xf>
    <xf numFmtId="1" fontId="58" fillId="0" borderId="0" xfId="0" applyNumberFormat="1" applyFont="1" applyBorder="1" applyAlignment="1">
      <alignment vertical="top"/>
    </xf>
    <xf numFmtId="0" fontId="50" fillId="0" borderId="0" xfId="0" applyFont="1" applyBorder="1"/>
    <xf numFmtId="0" fontId="0" fillId="0" borderId="2" xfId="0" applyFont="1" applyBorder="1" applyAlignment="1">
      <alignment horizontal="center" vertical="center" wrapText="1"/>
    </xf>
    <xf numFmtId="1" fontId="50" fillId="0" borderId="2" xfId="0" applyNumberFormat="1" applyFont="1" applyBorder="1" applyAlignment="1">
      <alignment horizontal="center" vertical="center" wrapText="1"/>
    </xf>
    <xf numFmtId="2" fontId="50" fillId="0" borderId="2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 wrapText="1"/>
    </xf>
    <xf numFmtId="0" fontId="0" fillId="0" borderId="7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49" fillId="9" borderId="2" xfId="0" applyFont="1" applyFill="1" applyBorder="1" applyAlignment="1">
      <alignment horizontal="center" vertical="center"/>
    </xf>
    <xf numFmtId="2" fontId="50" fillId="9" borderId="2" xfId="0" applyNumberFormat="1" applyFont="1" applyFill="1" applyBorder="1" applyAlignment="1">
      <alignment horizontal="center" vertical="top"/>
    </xf>
    <xf numFmtId="0" fontId="0" fillId="9" borderId="5" xfId="0" applyFont="1" applyFill="1" applyBorder="1" applyAlignment="1">
      <alignment horizontal="right" vertical="center" wrapText="1"/>
    </xf>
    <xf numFmtId="0" fontId="0" fillId="9" borderId="7" xfId="0" applyFont="1" applyFill="1" applyBorder="1" applyAlignment="1">
      <alignment horizontal="center" vertical="center"/>
    </xf>
    <xf numFmtId="0" fontId="0" fillId="9" borderId="6" xfId="0" applyFont="1" applyFill="1" applyBorder="1" applyAlignment="1">
      <alignment horizontal="center" vertical="center"/>
    </xf>
    <xf numFmtId="0" fontId="36" fillId="9" borderId="2" xfId="0" applyFont="1" applyFill="1" applyBorder="1" applyAlignment="1"/>
    <xf numFmtId="2" fontId="18" fillId="9" borderId="2" xfId="0" applyNumberFormat="1" applyFont="1" applyFill="1" applyBorder="1" applyAlignment="1">
      <alignment horizontal="center" vertical="top"/>
    </xf>
    <xf numFmtId="2" fontId="57" fillId="12" borderId="2" xfId="0" applyNumberFormat="1" applyFont="1" applyFill="1" applyBorder="1" applyAlignment="1">
      <alignment horizontal="center" vertical="center"/>
    </xf>
    <xf numFmtId="2" fontId="55" fillId="0" borderId="2" xfId="0" applyNumberFormat="1" applyFont="1" applyBorder="1" applyAlignment="1">
      <alignment horizontal="center" wrapText="1"/>
    </xf>
    <xf numFmtId="2" fontId="55" fillId="9" borderId="2" xfId="0" applyNumberFormat="1" applyFont="1" applyFill="1" applyBorder="1" applyAlignment="1">
      <alignment horizontal="center" wrapText="1"/>
    </xf>
    <xf numFmtId="2" fontId="52" fillId="11" borderId="2" xfId="0" applyNumberFormat="1" applyFont="1" applyFill="1" applyBorder="1" applyAlignment="1">
      <alignment horizontal="center"/>
    </xf>
    <xf numFmtId="2" fontId="50" fillId="0" borderId="2" xfId="0" applyNumberFormat="1" applyFont="1" applyBorder="1" applyAlignment="1">
      <alignment horizontal="center"/>
    </xf>
    <xf numFmtId="2" fontId="53" fillId="11" borderId="2" xfId="0" applyNumberFormat="1" applyFont="1" applyFill="1" applyBorder="1" applyAlignment="1">
      <alignment horizontal="center" vertical="center"/>
    </xf>
    <xf numFmtId="1" fontId="39" fillId="0" borderId="2" xfId="0" applyNumberFormat="1" applyFont="1" applyBorder="1" applyAlignment="1">
      <alignment horizontal="left" vertical="top"/>
    </xf>
    <xf numFmtId="2" fontId="29" fillId="11" borderId="0" xfId="0" applyNumberFormat="1" applyFont="1" applyFill="1"/>
    <xf numFmtId="0" fontId="0" fillId="0" borderId="2" xfId="19" applyFont="1" applyBorder="1" applyAlignment="1">
      <alignment horizontal="right" vertical="center" wrapText="1"/>
    </xf>
    <xf numFmtId="1" fontId="0" fillId="9" borderId="2" xfId="19" applyNumberFormat="1" applyFont="1" applyFill="1" applyBorder="1" applyAlignment="1">
      <alignment horizontal="center" vertical="center"/>
    </xf>
    <xf numFmtId="0" fontId="27" fillId="9" borderId="2" xfId="0" applyFont="1" applyFill="1" applyBorder="1" applyAlignment="1">
      <alignment vertical="center"/>
    </xf>
    <xf numFmtId="2" fontId="56" fillId="12" borderId="2" xfId="0" applyNumberFormat="1" applyFont="1" applyFill="1" applyBorder="1" applyAlignment="1">
      <alignment horizontal="center" vertical="center"/>
    </xf>
    <xf numFmtId="2" fontId="52" fillId="11" borderId="2" xfId="0" applyNumberFormat="1" applyFont="1" applyFill="1" applyBorder="1" applyAlignment="1">
      <alignment horizontal="center" vertical="center"/>
    </xf>
    <xf numFmtId="2" fontId="55" fillId="9" borderId="2" xfId="0" applyNumberFormat="1" applyFont="1" applyFill="1" applyBorder="1" applyAlignment="1">
      <alignment horizontal="center" vertical="center"/>
    </xf>
    <xf numFmtId="0" fontId="12" fillId="10" borderId="2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2" fontId="50" fillId="0" borderId="2" xfId="0" applyNumberFormat="1" applyFont="1" applyBorder="1" applyAlignment="1">
      <alignment horizontal="center" vertical="top"/>
    </xf>
    <xf numFmtId="0" fontId="36" fillId="9" borderId="2" xfId="0" applyFont="1" applyFill="1" applyBorder="1" applyAlignment="1">
      <alignment vertical="center"/>
    </xf>
    <xf numFmtId="2" fontId="50" fillId="9" borderId="2" xfId="0" applyNumberFormat="1" applyFont="1" applyFill="1" applyBorder="1" applyAlignment="1">
      <alignment horizontal="center"/>
    </xf>
    <xf numFmtId="1" fontId="12" fillId="0" borderId="2" xfId="0" applyNumberFormat="1" applyFont="1" applyBorder="1" applyAlignment="1" applyProtection="1">
      <alignment horizontal="center" vertical="center"/>
    </xf>
    <xf numFmtId="1" fontId="27" fillId="0" borderId="2" xfId="0" applyNumberFormat="1" applyFont="1" applyBorder="1" applyAlignment="1" applyProtection="1">
      <alignment horizontal="center" vertical="center"/>
    </xf>
    <xf numFmtId="0" fontId="56" fillId="0" borderId="2" xfId="0" applyFont="1" applyBorder="1" applyAlignment="1">
      <alignment horizontal="center"/>
    </xf>
    <xf numFmtId="0" fontId="50" fillId="0" borderId="2" xfId="0" applyFont="1" applyBorder="1" applyAlignment="1">
      <alignment horizontal="center"/>
    </xf>
    <xf numFmtId="2" fontId="59" fillId="0" borderId="2" xfId="0" applyNumberFormat="1" applyFont="1" applyBorder="1" applyAlignment="1">
      <alignment horizontal="center" vertical="center"/>
    </xf>
    <xf numFmtId="2" fontId="58" fillId="11" borderId="2" xfId="0" applyNumberFormat="1" applyFont="1" applyFill="1" applyBorder="1" applyAlignment="1">
      <alignment horizontal="center"/>
    </xf>
    <xf numFmtId="1" fontId="39" fillId="0" borderId="0" xfId="0" applyNumberFormat="1" applyFont="1" applyBorder="1" applyAlignment="1">
      <alignment horizontal="center" vertical="top"/>
    </xf>
    <xf numFmtId="1" fontId="60" fillId="0" borderId="0" xfId="0" applyNumberFormat="1" applyFont="1" applyBorder="1" applyAlignment="1">
      <alignment horizontal="center" vertical="top"/>
    </xf>
    <xf numFmtId="0" fontId="37" fillId="0" borderId="0" xfId="0" applyFont="1"/>
    <xf numFmtId="0" fontId="56" fillId="9" borderId="0" xfId="0" applyFont="1" applyFill="1" applyAlignment="1">
      <alignment horizontal="center"/>
    </xf>
    <xf numFmtId="0" fontId="61" fillId="10" borderId="5" xfId="0" applyFont="1" applyFill="1" applyBorder="1" applyAlignment="1">
      <alignment horizontal="center" vertical="center"/>
    </xf>
    <xf numFmtId="0" fontId="61" fillId="10" borderId="7" xfId="0" applyFont="1" applyFill="1" applyBorder="1" applyAlignment="1">
      <alignment horizontal="center" vertical="center"/>
    </xf>
    <xf numFmtId="0" fontId="61" fillId="10" borderId="6" xfId="0" applyFont="1" applyFill="1" applyBorder="1" applyAlignment="1">
      <alignment horizontal="center" vertical="center"/>
    </xf>
    <xf numFmtId="2" fontId="51" fillId="12" borderId="2" xfId="0" applyNumberFormat="1" applyFont="1" applyFill="1" applyBorder="1" applyAlignment="1">
      <alignment horizontal="center" vertical="center"/>
    </xf>
    <xf numFmtId="1" fontId="27" fillId="9" borderId="2" xfId="0" applyNumberFormat="1" applyFont="1" applyFill="1" applyBorder="1" applyAlignment="1">
      <alignment horizontal="center" vertical="center"/>
    </xf>
    <xf numFmtId="2" fontId="62" fillId="0" borderId="2" xfId="0" applyNumberFormat="1" applyFont="1" applyBorder="1" applyAlignment="1">
      <alignment horizontal="center" vertical="center"/>
    </xf>
    <xf numFmtId="164" fontId="12" fillId="9" borderId="2" xfId="0" applyNumberFormat="1" applyFont="1" applyFill="1" applyBorder="1" applyAlignment="1">
      <alignment horizontal="center" vertical="center"/>
    </xf>
    <xf numFmtId="0" fontId="39" fillId="0" borderId="2" xfId="0" applyFont="1" applyBorder="1" applyAlignment="1">
      <alignment horizontal="center" vertical="center"/>
    </xf>
    <xf numFmtId="1" fontId="53" fillId="10" borderId="2" xfId="0" applyNumberFormat="1" applyFont="1" applyFill="1" applyBorder="1" applyAlignment="1">
      <alignment horizontal="center" vertical="center"/>
    </xf>
    <xf numFmtId="0" fontId="0" fillId="9" borderId="2" xfId="0" applyFont="1" applyFill="1" applyBorder="1" applyAlignment="1">
      <alignment horizontal="left" vertical="center"/>
    </xf>
    <xf numFmtId="164" fontId="50" fillId="9" borderId="2" xfId="0" applyNumberFormat="1" applyFont="1" applyFill="1" applyBorder="1" applyAlignment="1">
      <alignment horizontal="center"/>
    </xf>
    <xf numFmtId="164" fontId="50" fillId="0" borderId="2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61" fillId="9" borderId="6" xfId="0" applyFont="1" applyFill="1" applyBorder="1" applyAlignment="1">
      <alignment horizontal="center" vertical="center"/>
    </xf>
    <xf numFmtId="164" fontId="51" fillId="11" borderId="2" xfId="0" applyNumberFormat="1" applyFont="1" applyFill="1" applyBorder="1" applyAlignment="1">
      <alignment horizontal="center" vertical="center"/>
    </xf>
    <xf numFmtId="0" fontId="18" fillId="9" borderId="0" xfId="0" applyFont="1" applyFill="1" applyBorder="1" applyAlignment="1">
      <alignment horizontal="center" vertical="center" wrapText="1"/>
    </xf>
    <xf numFmtId="0" fontId="27" fillId="9" borderId="0" xfId="0" applyFont="1" applyFill="1" applyBorder="1" applyAlignment="1">
      <alignment horizontal="center" vertical="center" wrapText="1"/>
    </xf>
    <xf numFmtId="0" fontId="63" fillId="9" borderId="2" xfId="19" applyFont="1" applyFill="1" applyBorder="1" applyAlignment="1">
      <alignment horizontal="right" vertical="center" wrapText="1"/>
    </xf>
    <xf numFmtId="0" fontId="12" fillId="9" borderId="2" xfId="19" applyFont="1" applyFill="1" applyBorder="1" applyAlignment="1">
      <alignment horizontal="right" vertical="center" wrapText="1"/>
    </xf>
    <xf numFmtId="1" fontId="3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1" fontId="57" fillId="0" borderId="2" xfId="0" applyNumberFormat="1" applyFont="1" applyBorder="1" applyAlignment="1">
      <alignment horizontal="center" vertical="center"/>
    </xf>
    <xf numFmtId="2" fontId="53" fillId="0" borderId="2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0" fontId="37" fillId="0" borderId="2" xfId="0" applyFont="1" applyBorder="1" applyAlignment="1">
      <alignment horizontal="right" vertical="center" wrapText="1"/>
    </xf>
    <xf numFmtId="164" fontId="37" fillId="9" borderId="2" xfId="0" applyNumberFormat="1" applyFont="1" applyFill="1" applyBorder="1" applyAlignment="1">
      <alignment horizontal="center" vertical="center"/>
    </xf>
    <xf numFmtId="0" fontId="38" fillId="9" borderId="2" xfId="0" applyFont="1" applyFill="1" applyBorder="1" applyAlignment="1">
      <alignment horizontal="center" vertical="center"/>
    </xf>
    <xf numFmtId="0" fontId="37" fillId="9" borderId="2" xfId="0" applyFont="1" applyFill="1" applyBorder="1" applyAlignment="1">
      <alignment horizontal="center" vertical="center"/>
    </xf>
    <xf numFmtId="2" fontId="18" fillId="0" borderId="2" xfId="0" applyNumberFormat="1" applyFont="1" applyBorder="1" applyAlignment="1">
      <alignment horizontal="center" vertical="top"/>
    </xf>
    <xf numFmtId="2" fontId="58" fillId="0" borderId="2" xfId="0" applyNumberFormat="1" applyFont="1" applyBorder="1" applyAlignment="1">
      <alignment horizontal="center" vertical="center"/>
    </xf>
    <xf numFmtId="0" fontId="50" fillId="9" borderId="0" xfId="0" applyFont="1" applyFill="1" applyAlignment="1">
      <alignment horizontal="center"/>
    </xf>
    <xf numFmtId="1" fontId="37" fillId="9" borderId="2" xfId="0" applyNumberFormat="1" applyFont="1" applyFill="1" applyBorder="1" applyAlignment="1">
      <alignment horizontal="center" vertical="center"/>
    </xf>
    <xf numFmtId="0" fontId="34" fillId="0" borderId="5" xfId="0" applyFont="1" applyBorder="1" applyAlignment="1">
      <alignment horizontal="left" vertical="center"/>
    </xf>
    <xf numFmtId="1" fontId="34" fillId="0" borderId="7" xfId="18" applyNumberFormat="1" applyFont="1" applyBorder="1" applyAlignment="1">
      <alignment horizontal="center" vertical="center"/>
    </xf>
    <xf numFmtId="1" fontId="34" fillId="0" borderId="6" xfId="18" applyNumberFormat="1" applyFont="1" applyBorder="1" applyAlignment="1">
      <alignment horizontal="center" vertical="center"/>
    </xf>
    <xf numFmtId="2" fontId="53" fillId="9" borderId="2" xfId="0" applyNumberFormat="1" applyFont="1" applyFill="1" applyBorder="1" applyAlignment="1">
      <alignment horizontal="center" vertical="center" wrapText="1"/>
    </xf>
    <xf numFmtId="0" fontId="55" fillId="9" borderId="6" xfId="0" applyFont="1" applyFill="1" applyBorder="1" applyAlignment="1">
      <alignment horizontal="center" vertical="center" wrapText="1"/>
    </xf>
    <xf numFmtId="2" fontId="64" fillId="9" borderId="2" xfId="0" applyNumberFormat="1" applyFont="1" applyFill="1" applyBorder="1" applyAlignment="1">
      <alignment horizontal="center" vertical="center"/>
    </xf>
    <xf numFmtId="0" fontId="38" fillId="0" borderId="0" xfId="0" applyFont="1"/>
    <xf numFmtId="2" fontId="56" fillId="11" borderId="0" xfId="0" applyNumberFormat="1" applyFont="1" applyFill="1" applyAlignment="1">
      <alignment horizontal="center"/>
    </xf>
    <xf numFmtId="2" fontId="51" fillId="16" borderId="2" xfId="0" applyNumberFormat="1" applyFont="1" applyFill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1" fontId="55" fillId="0" borderId="2" xfId="0" applyNumberFormat="1" applyFont="1" applyBorder="1" applyAlignment="1">
      <alignment horizontal="center" vertical="center"/>
    </xf>
    <xf numFmtId="0" fontId="43" fillId="9" borderId="2" xfId="0" applyFont="1" applyFill="1" applyBorder="1" applyAlignment="1">
      <alignment horizontal="center" vertical="center"/>
    </xf>
    <xf numFmtId="49" fontId="12" fillId="9" borderId="2" xfId="0" applyNumberFormat="1" applyFont="1" applyFill="1" applyBorder="1" applyAlignment="1">
      <alignment horizontal="right" vertical="center" wrapText="1"/>
    </xf>
    <xf numFmtId="2" fontId="52" fillId="9" borderId="2" xfId="0" applyNumberFormat="1" applyFont="1" applyFill="1" applyBorder="1" applyAlignment="1">
      <alignment horizontal="center" vertical="center" wrapText="1"/>
    </xf>
    <xf numFmtId="164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" fontId="12" fillId="9" borderId="2" xfId="0" applyNumberFormat="1" applyFont="1" applyFill="1" applyBorder="1" applyAlignment="1">
      <alignment horizontal="center" vertical="center" wrapText="1"/>
    </xf>
    <xf numFmtId="0" fontId="50" fillId="0" borderId="0" xfId="0" applyFont="1" applyBorder="1" applyAlignment="1">
      <alignment horizontal="center"/>
    </xf>
    <xf numFmtId="0" fontId="0" fillId="0" borderId="5" xfId="0" applyFont="1" applyBorder="1" applyAlignment="1">
      <alignment horizontal="right" vertical="center" wrapText="1"/>
    </xf>
    <xf numFmtId="0" fontId="0" fillId="0" borderId="7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36" fillId="9" borderId="2" xfId="0" applyFont="1" applyFill="1" applyBorder="1" applyAlignment="1">
      <alignment horizontal="left" vertical="center" wrapText="1"/>
    </xf>
    <xf numFmtId="1" fontId="50" fillId="0" borderId="2" xfId="0" applyNumberFormat="1" applyFont="1" applyBorder="1" applyAlignment="1">
      <alignment horizontal="center"/>
    </xf>
    <xf numFmtId="1" fontId="36" fillId="9" borderId="2" xfId="0" applyNumberFormat="1" applyFont="1" applyFill="1" applyBorder="1" applyAlignment="1">
      <alignment horizontal="center" vertical="center"/>
    </xf>
    <xf numFmtId="1" fontId="50" fillId="9" borderId="2" xfId="0" applyNumberFormat="1" applyFont="1" applyFill="1" applyBorder="1" applyAlignment="1">
      <alignment horizontal="center"/>
    </xf>
    <xf numFmtId="1" fontId="53" fillId="10" borderId="2" xfId="0" applyNumberFormat="1" applyFont="1" applyFill="1" applyBorder="1" applyAlignment="1">
      <alignment horizontal="center"/>
    </xf>
    <xf numFmtId="2" fontId="59" fillId="9" borderId="2" xfId="0" applyNumberFormat="1" applyFont="1" applyFill="1" applyBorder="1" applyAlignment="1">
      <alignment horizontal="center" vertical="center"/>
    </xf>
    <xf numFmtId="1" fontId="53" fillId="0" borderId="2" xfId="0" applyNumberFormat="1" applyFont="1" applyBorder="1" applyAlignment="1">
      <alignment horizontal="center" vertical="center"/>
    </xf>
    <xf numFmtId="2" fontId="65" fillId="9" borderId="2" xfId="0" applyNumberFormat="1" applyFont="1" applyFill="1" applyBorder="1" applyAlignment="1">
      <alignment horizontal="center" vertical="center"/>
    </xf>
    <xf numFmtId="2" fontId="65" fillId="0" borderId="2" xfId="0" applyNumberFormat="1" applyFont="1" applyBorder="1" applyAlignment="1">
      <alignment horizontal="center" vertical="center"/>
    </xf>
    <xf numFmtId="2" fontId="59" fillId="0" borderId="2" xfId="0" applyNumberFormat="1" applyFont="1" applyBorder="1" applyAlignment="1">
      <alignment horizontal="center" vertical="center" wrapText="1"/>
    </xf>
    <xf numFmtId="1" fontId="50" fillId="11" borderId="2" xfId="0" applyNumberFormat="1" applyFont="1" applyFill="1" applyBorder="1" applyAlignment="1">
      <alignment horizontal="center" vertical="center"/>
    </xf>
    <xf numFmtId="2" fontId="18" fillId="12" borderId="2" xfId="0" applyNumberFormat="1" applyFont="1" applyFill="1" applyBorder="1" applyAlignment="1">
      <alignment horizontal="center" vertical="center"/>
    </xf>
    <xf numFmtId="2" fontId="50" fillId="0" borderId="2" xfId="0" applyNumberFormat="1" applyFont="1" applyBorder="1" applyAlignment="1">
      <alignment horizontal="center" wrapText="1"/>
    </xf>
    <xf numFmtId="49" fontId="27" fillId="0" borderId="2" xfId="0" applyNumberFormat="1" applyFont="1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horizontal="center"/>
    </xf>
    <xf numFmtId="1" fontId="58" fillId="0" borderId="3" xfId="0" applyNumberFormat="1" applyFont="1" applyBorder="1" applyAlignment="1">
      <alignment horizontal="center" vertical="top"/>
    </xf>
    <xf numFmtId="0" fontId="56" fillId="0" borderId="3" xfId="0" applyFont="1" applyBorder="1" applyAlignment="1">
      <alignment horizontal="center"/>
    </xf>
    <xf numFmtId="0" fontId="29" fillId="0" borderId="3" xfId="0" applyFont="1" applyBorder="1"/>
    <xf numFmtId="0" fontId="36" fillId="0" borderId="3" xfId="0" applyFont="1" applyBorder="1"/>
    <xf numFmtId="0" fontId="0" fillId="0" borderId="3" xfId="0" applyBorder="1"/>
    <xf numFmtId="0" fontId="36" fillId="0" borderId="3" xfId="0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 wrapText="1"/>
    </xf>
    <xf numFmtId="2" fontId="52" fillId="9" borderId="2" xfId="1" applyNumberFormat="1" applyFont="1" applyFill="1" applyBorder="1" applyAlignment="1" applyProtection="1">
      <alignment horizontal="center" vertical="center"/>
    </xf>
    <xf numFmtId="1" fontId="50" fillId="11" borderId="3" xfId="0" applyNumberFormat="1" applyFont="1" applyFill="1" applyBorder="1" applyAlignment="1">
      <alignment horizontal="center" vertical="center"/>
    </xf>
    <xf numFmtId="0" fontId="12" fillId="0" borderId="10" xfId="0" applyFont="1" applyBorder="1" applyAlignment="1">
      <alignment wrapText="1"/>
    </xf>
    <xf numFmtId="1" fontId="12" fillId="0" borderId="11" xfId="0" applyNumberFormat="1" applyFont="1" applyBorder="1" applyAlignment="1">
      <alignment horizontal="center" vertical="center"/>
    </xf>
    <xf numFmtId="1" fontId="12" fillId="0" borderId="11" xfId="0" applyNumberFormat="1" applyFont="1" applyBorder="1" applyAlignment="1" applyProtection="1">
      <alignment horizontal="center" vertical="center"/>
    </xf>
    <xf numFmtId="0" fontId="12" fillId="0" borderId="12" xfId="0" applyFont="1" applyBorder="1" applyAlignment="1">
      <alignment vertical="center" wrapText="1"/>
    </xf>
    <xf numFmtId="1" fontId="12" fillId="0" borderId="5" xfId="0" applyNumberFormat="1" applyFont="1" applyBorder="1" applyAlignment="1">
      <alignment horizontal="center" vertical="center"/>
    </xf>
    <xf numFmtId="1" fontId="12" fillId="0" borderId="5" xfId="0" applyNumberFormat="1" applyFont="1" applyBorder="1" applyAlignment="1" applyProtection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 applyProtection="1">
      <alignment horizontal="center" vertical="center"/>
    </xf>
    <xf numFmtId="0" fontId="12" fillId="0" borderId="13" xfId="0" applyFont="1" applyBorder="1" applyAlignment="1">
      <alignment vertical="center" wrapText="1"/>
    </xf>
    <xf numFmtId="0" fontId="27" fillId="0" borderId="14" xfId="0" applyFont="1" applyBorder="1" applyAlignment="1">
      <alignment vertical="center"/>
    </xf>
    <xf numFmtId="164" fontId="12" fillId="0" borderId="15" xfId="0" applyNumberFormat="1" applyFont="1" applyBorder="1" applyAlignment="1">
      <alignment horizontal="center" vertical="center"/>
    </xf>
    <xf numFmtId="1" fontId="27" fillId="0" borderId="15" xfId="0" applyNumberFormat="1" applyFont="1" applyBorder="1" applyAlignment="1" applyProtection="1">
      <alignment horizontal="center" vertical="center"/>
    </xf>
    <xf numFmtId="2" fontId="64" fillId="0" borderId="2" xfId="0" applyNumberFormat="1" applyFont="1" applyBorder="1" applyAlignment="1">
      <alignment horizontal="center" vertical="center"/>
    </xf>
    <xf numFmtId="2" fontId="52" fillId="9" borderId="2" xfId="0" applyNumberFormat="1" applyFont="1" applyFill="1" applyBorder="1" applyAlignment="1">
      <alignment horizontal="center"/>
    </xf>
    <xf numFmtId="164" fontId="18" fillId="9" borderId="4" xfId="0" applyNumberFormat="1" applyFont="1" applyFill="1" applyBorder="1" applyAlignment="1">
      <alignment horizontal="center" vertical="center"/>
    </xf>
    <xf numFmtId="164" fontId="30" fillId="9" borderId="2" xfId="0" applyNumberFormat="1" applyFont="1" applyFill="1" applyBorder="1" applyAlignment="1">
      <alignment horizontal="center" vertical="center"/>
    </xf>
    <xf numFmtId="1" fontId="30" fillId="10" borderId="2" xfId="0" applyNumberFormat="1" applyFont="1" applyFill="1" applyBorder="1" applyAlignment="1">
      <alignment horizontal="center" vertical="center"/>
    </xf>
    <xf numFmtId="2" fontId="37" fillId="0" borderId="2" xfId="0" applyNumberFormat="1" applyFont="1" applyBorder="1" applyAlignment="1">
      <alignment horizontal="center" vertical="center"/>
    </xf>
    <xf numFmtId="2" fontId="37" fillId="0" borderId="2" xfId="0" applyNumberFormat="1" applyFont="1" applyBorder="1" applyAlignment="1">
      <alignment vertical="center"/>
    </xf>
    <xf numFmtId="2" fontId="39" fillId="0" borderId="2" xfId="0" applyNumberFormat="1" applyFont="1" applyBorder="1" applyAlignment="1">
      <alignment horizontal="center" vertical="top"/>
    </xf>
    <xf numFmtId="2" fontId="39" fillId="9" borderId="2" xfId="0" applyNumberFormat="1" applyFont="1" applyFill="1" applyBorder="1" applyAlignment="1">
      <alignment horizontal="center" vertical="top"/>
    </xf>
    <xf numFmtId="2" fontId="30" fillId="9" borderId="2" xfId="0" applyNumberFormat="1" applyFont="1" applyFill="1" applyBorder="1" applyAlignment="1">
      <alignment horizontal="center" vertical="center"/>
    </xf>
    <xf numFmtId="2" fontId="34" fillId="9" borderId="2" xfId="0" applyNumberFormat="1" applyFont="1" applyFill="1" applyBorder="1" applyAlignment="1">
      <alignment horizontal="center" vertical="center"/>
    </xf>
    <xf numFmtId="2" fontId="37" fillId="9" borderId="2" xfId="0" applyNumberFormat="1" applyFont="1" applyFill="1" applyBorder="1" applyAlignment="1">
      <alignment horizontal="center" vertical="center"/>
    </xf>
    <xf numFmtId="0" fontId="37" fillId="9" borderId="7" xfId="0" applyFont="1" applyFill="1" applyBorder="1" applyAlignment="1">
      <alignment horizontal="center" vertical="center" wrapText="1"/>
    </xf>
    <xf numFmtId="0" fontId="39" fillId="9" borderId="7" xfId="0" applyFont="1" applyFill="1" applyBorder="1" applyAlignment="1">
      <alignment horizontal="center" vertical="center" wrapText="1"/>
    </xf>
    <xf numFmtId="2" fontId="30" fillId="0" borderId="2" xfId="0" applyNumberFormat="1" applyFont="1" applyBorder="1" applyAlignment="1">
      <alignment horizontal="center" vertical="center"/>
    </xf>
    <xf numFmtId="164" fontId="27" fillId="9" borderId="2" xfId="0" applyNumberFormat="1" applyFont="1" applyFill="1" applyBorder="1" applyAlignment="1">
      <alignment horizontal="center" vertical="center"/>
    </xf>
    <xf numFmtId="1" fontId="27" fillId="11" borderId="2" xfId="0" applyNumberFormat="1" applyFont="1" applyFill="1" applyBorder="1" applyAlignment="1">
      <alignment horizontal="center" vertical="center"/>
    </xf>
    <xf numFmtId="2" fontId="17" fillId="9" borderId="2" xfId="0" applyNumberFormat="1" applyFont="1" applyFill="1" applyBorder="1" applyAlignment="1">
      <alignment horizontal="center" vertical="center"/>
    </xf>
    <xf numFmtId="2" fontId="66" fillId="9" borderId="2" xfId="0" applyNumberFormat="1" applyFont="1" applyFill="1" applyBorder="1" applyAlignment="1">
      <alignment horizontal="center" vertical="center"/>
    </xf>
    <xf numFmtId="2" fontId="27" fillId="9" borderId="2" xfId="0" applyNumberFormat="1" applyFont="1" applyFill="1" applyBorder="1" applyAlignment="1">
      <alignment horizontal="center" vertical="center"/>
    </xf>
    <xf numFmtId="2" fontId="67" fillId="9" borderId="2" xfId="0" applyNumberFormat="1" applyFont="1" applyFill="1" applyBorder="1" applyAlignment="1">
      <alignment horizontal="center" vertical="center"/>
    </xf>
    <xf numFmtId="2" fontId="12" fillId="9" borderId="2" xfId="0" applyNumberFormat="1" applyFont="1" applyFill="1" applyBorder="1" applyAlignment="1">
      <alignment horizontal="center" vertical="center"/>
    </xf>
    <xf numFmtId="2" fontId="13" fillId="9" borderId="2" xfId="0" applyNumberFormat="1" applyFont="1" applyFill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2" fontId="43" fillId="0" borderId="2" xfId="0" applyNumberFormat="1" applyFont="1" applyBorder="1" applyAlignment="1">
      <alignment wrapText="1"/>
    </xf>
    <xf numFmtId="2" fontId="43" fillId="9" borderId="2" xfId="0" applyNumberFormat="1" applyFont="1" applyFill="1" applyBorder="1" applyAlignment="1">
      <alignment wrapText="1"/>
    </xf>
    <xf numFmtId="1" fontId="27" fillId="0" borderId="2" xfId="0" applyNumberFormat="1" applyFont="1" applyBorder="1" applyAlignment="1">
      <alignment horizontal="center" vertical="center"/>
    </xf>
    <xf numFmtId="2" fontId="27" fillId="0" borderId="2" xfId="0" applyNumberFormat="1" applyFont="1" applyBorder="1" applyAlignment="1">
      <alignment horizontal="center" vertical="center"/>
    </xf>
    <xf numFmtId="2" fontId="39" fillId="0" borderId="2" xfId="0" applyNumberFormat="1" applyFont="1" applyBorder="1"/>
    <xf numFmtId="1" fontId="27" fillId="10" borderId="2" xfId="0" applyNumberFormat="1" applyFont="1" applyFill="1" applyBorder="1" applyAlignment="1">
      <alignment horizontal="center" vertical="center"/>
    </xf>
    <xf numFmtId="164" fontId="27" fillId="0" borderId="2" xfId="0" applyNumberFormat="1" applyFont="1" applyBorder="1" applyAlignment="1">
      <alignment horizontal="center" vertical="center"/>
    </xf>
    <xf numFmtId="2" fontId="68" fillId="9" borderId="2" xfId="0" applyNumberFormat="1" applyFont="1" applyFill="1" applyBorder="1" applyAlignment="1">
      <alignment horizontal="center" vertical="center"/>
    </xf>
    <xf numFmtId="1" fontId="31" fillId="11" borderId="2" xfId="0" applyNumberFormat="1" applyFont="1" applyFill="1" applyBorder="1" applyAlignment="1">
      <alignment horizontal="center" vertical="center"/>
    </xf>
    <xf numFmtId="2" fontId="31" fillId="9" borderId="2" xfId="0" applyNumberFormat="1" applyFont="1" applyFill="1" applyBorder="1" applyAlignment="1">
      <alignment horizontal="center" vertical="center"/>
    </xf>
    <xf numFmtId="164" fontId="40" fillId="9" borderId="2" xfId="0" applyNumberFormat="1" applyFont="1" applyFill="1" applyBorder="1" applyAlignment="1">
      <alignment horizontal="center" vertical="center"/>
    </xf>
    <xf numFmtId="2" fontId="66" fillId="10" borderId="2" xfId="0" applyNumberFormat="1" applyFont="1" applyFill="1" applyBorder="1" applyAlignment="1">
      <alignment horizontal="center" vertical="center"/>
    </xf>
    <xf numFmtId="164" fontId="36" fillId="9" borderId="2" xfId="0" applyNumberFormat="1" applyFont="1" applyFill="1" applyBorder="1" applyAlignment="1">
      <alignment horizontal="center" vertical="center"/>
    </xf>
    <xf numFmtId="2" fontId="60" fillId="11" borderId="2" xfId="0" applyNumberFormat="1" applyFont="1" applyFill="1" applyBorder="1" applyAlignment="1">
      <alignment horizontal="center"/>
    </xf>
    <xf numFmtId="1" fontId="34" fillId="9" borderId="2" xfId="0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horizontal="left" vertical="center"/>
    </xf>
    <xf numFmtId="1" fontId="55" fillId="9" borderId="0" xfId="0" applyNumberFormat="1" applyFont="1" applyFill="1" applyBorder="1" applyAlignment="1">
      <alignment horizontal="center" vertical="top"/>
    </xf>
    <xf numFmtId="0" fontId="27" fillId="9" borderId="0" xfId="0" applyFont="1" applyFill="1" applyBorder="1" applyAlignment="1">
      <alignment horizontal="center"/>
    </xf>
    <xf numFmtId="2" fontId="59" fillId="0" borderId="2" xfId="0" applyNumberFormat="1" applyFont="1" applyBorder="1" applyAlignment="1">
      <alignment horizontal="center"/>
    </xf>
    <xf numFmtId="2" fontId="65" fillId="9" borderId="2" xfId="0" applyNumberFormat="1" applyFont="1" applyFill="1" applyBorder="1" applyAlignment="1">
      <alignment horizontal="center"/>
    </xf>
    <xf numFmtId="2" fontId="59" fillId="9" borderId="2" xfId="0" applyNumberFormat="1" applyFont="1" applyFill="1" applyBorder="1" applyAlignment="1">
      <alignment horizontal="center"/>
    </xf>
    <xf numFmtId="0" fontId="31" fillId="0" borderId="2" xfId="0" applyFont="1" applyBorder="1" applyAlignment="1">
      <alignment horizontal="center" vertical="center"/>
    </xf>
    <xf numFmtId="2" fontId="51" fillId="0" borderId="2" xfId="0" applyNumberFormat="1" applyFont="1" applyBorder="1" applyAlignment="1">
      <alignment horizontal="center" vertical="center"/>
    </xf>
    <xf numFmtId="2" fontId="58" fillId="10" borderId="2" xfId="0" applyNumberFormat="1" applyFont="1" applyFill="1" applyBorder="1" applyAlignment="1">
      <alignment horizontal="center" vertical="center"/>
    </xf>
    <xf numFmtId="1" fontId="58" fillId="9" borderId="0" xfId="0" applyNumberFormat="1" applyFont="1" applyFill="1" applyBorder="1" applyAlignment="1">
      <alignment horizontal="center" vertical="top"/>
    </xf>
    <xf numFmtId="0" fontId="18" fillId="9" borderId="0" xfId="0" applyFont="1" applyFill="1" applyBorder="1" applyAlignment="1">
      <alignment horizontal="center"/>
    </xf>
    <xf numFmtId="0" fontId="50" fillId="9" borderId="0" xfId="0" applyFont="1" applyFill="1" applyBorder="1" applyAlignment="1">
      <alignment horizontal="center"/>
    </xf>
    <xf numFmtId="1" fontId="12" fillId="9" borderId="7" xfId="0" applyNumberFormat="1" applyFont="1" applyFill="1" applyBorder="1" applyAlignment="1">
      <alignment horizontal="center" vertical="center" wrapText="1"/>
    </xf>
    <xf numFmtId="1" fontId="12" fillId="9" borderId="6" xfId="0" applyNumberFormat="1" applyFont="1" applyFill="1" applyBorder="1" applyAlignment="1">
      <alignment horizontal="center" vertical="center" wrapText="1"/>
    </xf>
    <xf numFmtId="1" fontId="12" fillId="9" borderId="2" xfId="0" applyNumberFormat="1" applyFont="1" applyFill="1" applyBorder="1" applyAlignment="1" applyProtection="1">
      <alignment horizontal="center" vertical="center"/>
    </xf>
    <xf numFmtId="0" fontId="52" fillId="9" borderId="0" xfId="0" applyFont="1" applyFill="1" applyBorder="1" applyAlignment="1">
      <alignment horizontal="center" vertical="center" wrapText="1"/>
    </xf>
    <xf numFmtId="0" fontId="12" fillId="9" borderId="0" xfId="0" applyFont="1" applyFill="1" applyBorder="1" applyAlignment="1">
      <alignment horizontal="center" vertical="center" wrapText="1"/>
    </xf>
    <xf numFmtId="0" fontId="12" fillId="9" borderId="5" xfId="0" applyFont="1" applyFill="1" applyBorder="1" applyAlignment="1">
      <alignment horizontal="center" vertical="center" wrapText="1"/>
    </xf>
    <xf numFmtId="164" fontId="53" fillId="10" borderId="2" xfId="0" applyNumberFormat="1" applyFont="1" applyFill="1" applyBorder="1" applyAlignment="1">
      <alignment horizontal="center" vertical="center"/>
    </xf>
    <xf numFmtId="164" fontId="69" fillId="10" borderId="2" xfId="0" applyNumberFormat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right" vertical="center"/>
    </xf>
    <xf numFmtId="164" fontId="12" fillId="0" borderId="7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" fontId="18" fillId="13" borderId="2" xfId="0" applyNumberFormat="1" applyFont="1" applyFill="1" applyBorder="1" applyAlignment="1">
      <alignment horizontal="center" vertical="center"/>
    </xf>
    <xf numFmtId="0" fontId="34" fillId="10" borderId="2" xfId="0" applyFont="1" applyFill="1" applyBorder="1" applyAlignment="1">
      <alignment horizontal="right" vertical="center" wrapText="1"/>
    </xf>
    <xf numFmtId="1" fontId="34" fillId="10" borderId="2" xfId="0" applyNumberFormat="1" applyFont="1" applyFill="1" applyBorder="1" applyAlignment="1">
      <alignment horizontal="center" vertical="center"/>
    </xf>
    <xf numFmtId="0" fontId="70" fillId="9" borderId="2" xfId="0" applyFont="1" applyFill="1" applyBorder="1" applyAlignment="1">
      <alignment horizontal="center" vertical="center"/>
    </xf>
    <xf numFmtId="0" fontId="37" fillId="9" borderId="2" xfId="0" applyFont="1" applyFill="1" applyBorder="1" applyAlignment="1">
      <alignment horizontal="right" vertical="center" wrapText="1"/>
    </xf>
    <xf numFmtId="0" fontId="37" fillId="0" borderId="2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0" fontId="37" fillId="0" borderId="5" xfId="0" applyFont="1" applyBorder="1" applyAlignment="1">
      <alignment horizontal="right" vertical="center" wrapText="1"/>
    </xf>
    <xf numFmtId="164" fontId="37" fillId="9" borderId="7" xfId="0" applyNumberFormat="1" applyFont="1" applyFill="1" applyBorder="1" applyAlignment="1">
      <alignment horizontal="center" vertical="center"/>
    </xf>
    <xf numFmtId="0" fontId="38" fillId="9" borderId="6" xfId="0" applyFont="1" applyFill="1" applyBorder="1" applyAlignment="1">
      <alignment horizontal="center" vertical="center"/>
    </xf>
    <xf numFmtId="49" fontId="39" fillId="9" borderId="2" xfId="0" applyNumberFormat="1" applyFont="1" applyFill="1" applyBorder="1" applyAlignment="1">
      <alignment horizontal="center" vertical="center"/>
    </xf>
    <xf numFmtId="1" fontId="37" fillId="10" borderId="2" xfId="0" applyNumberFormat="1" applyFont="1" applyFill="1" applyBorder="1" applyAlignment="1">
      <alignment horizontal="center" vertical="center"/>
    </xf>
    <xf numFmtId="1" fontId="37" fillId="0" borderId="2" xfId="0" applyNumberFormat="1" applyFont="1" applyBorder="1" applyAlignment="1">
      <alignment horizontal="center" vertical="center"/>
    </xf>
    <xf numFmtId="0" fontId="71" fillId="9" borderId="2" xfId="0" applyFont="1" applyFill="1" applyBorder="1" applyAlignment="1">
      <alignment horizontal="right" vertical="center" wrapText="1"/>
    </xf>
    <xf numFmtId="0" fontId="39" fillId="9" borderId="2" xfId="0" applyFont="1" applyFill="1" applyBorder="1" applyAlignment="1">
      <alignment horizontal="center" vertical="center"/>
    </xf>
    <xf numFmtId="0" fontId="39" fillId="9" borderId="2" xfId="0" applyFont="1" applyFill="1" applyBorder="1" applyAlignment="1">
      <alignment horizontal="center"/>
    </xf>
    <xf numFmtId="0" fontId="39" fillId="9" borderId="2" xfId="0" applyFont="1" applyFill="1" applyBorder="1" applyAlignment="1"/>
    <xf numFmtId="164" fontId="55" fillId="9" borderId="2" xfId="0" applyNumberFormat="1" applyFont="1" applyFill="1" applyBorder="1" applyAlignment="1">
      <alignment horizontal="center"/>
    </xf>
    <xf numFmtId="0" fontId="37" fillId="9" borderId="5" xfId="0" applyFont="1" applyFill="1" applyBorder="1" applyAlignment="1">
      <alignment horizontal="right" vertical="center" wrapText="1"/>
    </xf>
    <xf numFmtId="0" fontId="37" fillId="9" borderId="7" xfId="0" applyFont="1" applyFill="1" applyBorder="1" applyAlignment="1">
      <alignment horizontal="center" vertical="center"/>
    </xf>
    <xf numFmtId="1" fontId="38" fillId="0" borderId="2" xfId="0" applyNumberFormat="1" applyFont="1" applyBorder="1" applyAlignment="1">
      <alignment horizontal="center" vertical="center"/>
    </xf>
    <xf numFmtId="1" fontId="38" fillId="9" borderId="2" xfId="0" applyNumberFormat="1" applyFont="1" applyFill="1" applyBorder="1" applyAlignment="1">
      <alignment horizontal="center" vertical="center"/>
    </xf>
    <xf numFmtId="2" fontId="29" fillId="10" borderId="0" xfId="0" applyNumberFormat="1" applyFont="1" applyFill="1"/>
    <xf numFmtId="164" fontId="50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7" fillId="9" borderId="2" xfId="0" applyFont="1" applyFill="1" applyBorder="1" applyAlignment="1">
      <alignment horizontal="left" vertical="center" wrapText="1"/>
    </xf>
    <xf numFmtId="0" fontId="36" fillId="9" borderId="2" xfId="0" applyFont="1" applyFill="1" applyBorder="1" applyAlignment="1">
      <alignment horizontal="left" vertical="center"/>
    </xf>
    <xf numFmtId="0" fontId="27" fillId="9" borderId="2" xfId="0" applyFont="1" applyFill="1" applyBorder="1" applyAlignment="1">
      <alignment horizontal="left" vertical="center"/>
    </xf>
    <xf numFmtId="0" fontId="30" fillId="9" borderId="2" xfId="0" applyFont="1" applyFill="1" applyBorder="1" applyAlignment="1">
      <alignment horizontal="left" vertical="center"/>
    </xf>
    <xf numFmtId="0" fontId="34" fillId="0" borderId="2" xfId="0" applyFont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 wrapText="1"/>
    </xf>
    <xf numFmtId="0" fontId="48" fillId="10" borderId="2" xfId="0" applyFont="1" applyFill="1" applyBorder="1" applyAlignment="1">
      <alignment horizontal="left" vertical="center"/>
    </xf>
    <xf numFmtId="0" fontId="40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left" vertical="center"/>
    </xf>
    <xf numFmtId="0" fontId="27" fillId="9" borderId="2" xfId="0" applyFont="1" applyFill="1" applyBorder="1" applyAlignment="1">
      <alignment horizontal="center" vertical="center" wrapText="1"/>
    </xf>
    <xf numFmtId="0" fontId="27" fillId="9" borderId="8" xfId="0" applyFont="1" applyFill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left" vertical="center"/>
    </xf>
    <xf numFmtId="0" fontId="0" fillId="9" borderId="2" xfId="0" applyFont="1" applyFill="1" applyBorder="1" applyAlignment="1">
      <alignment horizontal="center" vertical="center" wrapText="1"/>
    </xf>
    <xf numFmtId="0" fontId="27" fillId="9" borderId="9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center" vertical="center" wrapText="1"/>
    </xf>
    <xf numFmtId="0" fontId="36" fillId="0" borderId="2" xfId="0" applyFont="1" applyBorder="1" applyAlignment="1">
      <alignment horizontal="left" vertical="center"/>
    </xf>
    <xf numFmtId="1" fontId="39" fillId="0" borderId="2" xfId="0" applyNumberFormat="1" applyFont="1" applyBorder="1" applyAlignment="1">
      <alignment horizontal="center" vertical="top"/>
    </xf>
    <xf numFmtId="0" fontId="20" fillId="10" borderId="5" xfId="0" applyFont="1" applyFill="1" applyBorder="1" applyAlignment="1">
      <alignment horizontal="center" vertical="center"/>
    </xf>
    <xf numFmtId="0" fontId="0" fillId="10" borderId="2" xfId="0" applyFont="1" applyFill="1" applyBorder="1" applyAlignment="1">
      <alignment horizontal="center" vertical="center" wrapText="1"/>
    </xf>
    <xf numFmtId="0" fontId="36" fillId="9" borderId="2" xfId="0" applyFont="1" applyFill="1" applyBorder="1" applyAlignment="1">
      <alignment horizontal="left" vertical="center" wrapText="1"/>
    </xf>
    <xf numFmtId="0" fontId="12" fillId="9" borderId="2" xfId="0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6" fillId="10" borderId="2" xfId="0" applyFont="1" applyFill="1" applyBorder="1" applyAlignment="1">
      <alignment horizontal="left" vertical="center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left" vertical="center" wrapText="1"/>
    </xf>
    <xf numFmtId="0" fontId="39" fillId="0" borderId="2" xfId="0" applyFont="1" applyBorder="1" applyAlignment="1">
      <alignment horizontal="left" vertical="center" wrapText="1"/>
    </xf>
    <xf numFmtId="0" fontId="36" fillId="9" borderId="2" xfId="0" applyFont="1" applyFill="1" applyBorder="1" applyAlignment="1">
      <alignment horizontal="center" vertical="center"/>
    </xf>
  </cellXfs>
  <cellStyles count="20">
    <cellStyle name="Accent 1 14" xfId="2"/>
    <cellStyle name="Accent 13" xfId="3"/>
    <cellStyle name="Accent 2 15" xfId="4"/>
    <cellStyle name="Accent 3 16" xfId="5"/>
    <cellStyle name="Bad 10" xfId="6"/>
    <cellStyle name="Error 12" xfId="7"/>
    <cellStyle name="Footnote 5" xfId="8"/>
    <cellStyle name="Good 8" xfId="9"/>
    <cellStyle name="Heading 1 1" xfId="10"/>
    <cellStyle name="Heading 2 2" xfId="11"/>
    <cellStyle name="Hyperlink 6" xfId="12"/>
    <cellStyle name="Neutral 9" xfId="13"/>
    <cellStyle name="Note 4" xfId="14"/>
    <cellStyle name="Status 7" xfId="15"/>
    <cellStyle name="Text 3" xfId="16"/>
    <cellStyle name="Warning 11" xfId="17"/>
    <cellStyle name="Обычный" xfId="0" builtinId="0"/>
    <cellStyle name="Обычный_Лист1" xfId="18"/>
    <cellStyle name="Обычный_Лист3" xfId="19"/>
    <cellStyle name="Финансовый" xfId="1" builtinId="3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269"/>
  <sheetViews>
    <sheetView tabSelected="1" view="pageBreakPreview" topLeftCell="A65" zoomScaleNormal="100" workbookViewId="0">
      <selection activeCell="E5" sqref="E5"/>
    </sheetView>
  </sheetViews>
  <sheetFormatPr defaultRowHeight="13.8" outlineLevelCol="1"/>
  <cols>
    <col min="1" max="1" width="28.6640625" style="15" customWidth="1"/>
    <col min="2" max="2" width="7.77734375" style="16" customWidth="1"/>
    <col min="3" max="3" width="7.21875" style="17" customWidth="1"/>
    <col min="4" max="4" width="7.88671875" style="18" customWidth="1"/>
    <col min="5" max="5" width="7.21875" style="19" customWidth="1"/>
    <col min="6" max="7" width="7.6640625" style="20" customWidth="1"/>
    <col min="8" max="8" width="9.5546875" style="20" customWidth="1"/>
    <col min="9" max="9" width="6" style="21" customWidth="1" outlineLevel="1"/>
    <col min="10" max="10" width="7.6640625" style="21" customWidth="1" outlineLevel="1"/>
    <col min="11" max="11" width="6" style="19" customWidth="1"/>
    <col min="12" max="12" width="5.44140625" style="22" customWidth="1"/>
    <col min="13" max="13" width="6.109375" style="22" customWidth="1"/>
    <col min="14" max="14" width="5.21875" style="22" customWidth="1"/>
    <col min="15" max="15" width="6.109375" style="23" customWidth="1"/>
    <col min="16" max="16" width="6.6640625" style="23" customWidth="1"/>
    <col min="17" max="17" width="6.6640625" style="22" customWidth="1"/>
    <col min="18" max="18" width="5.109375" style="22" customWidth="1"/>
    <col min="19" max="26" width="9.109375" style="24" hidden="1" customWidth="1"/>
    <col min="27" max="27" width="9.44140625" style="24" customWidth="1"/>
    <col min="28" max="257" width="9.109375" style="24" customWidth="1"/>
    <col min="258" max="1025" width="9.109375" customWidth="1"/>
  </cols>
  <sheetData>
    <row r="1" spans="1:27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7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7" ht="26.1" customHeight="1">
      <c r="A3" s="13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27" ht="26.1" customHeight="1">
      <c r="A4" s="12" t="s">
        <v>3</v>
      </c>
      <c r="B4" s="11" t="s">
        <v>4</v>
      </c>
      <c r="C4" s="11" t="s">
        <v>5</v>
      </c>
      <c r="D4" s="11" t="s">
        <v>6</v>
      </c>
      <c r="E4" s="11"/>
      <c r="F4" s="11"/>
      <c r="G4" s="11"/>
      <c r="H4" s="11"/>
      <c r="I4" s="25"/>
      <c r="J4" s="25"/>
      <c r="K4" s="10" t="s">
        <v>7</v>
      </c>
      <c r="L4" s="10"/>
      <c r="M4" s="10"/>
      <c r="N4" s="10"/>
      <c r="O4" s="10" t="s">
        <v>8</v>
      </c>
      <c r="P4" s="10"/>
      <c r="Q4" s="10"/>
      <c r="R4" s="10"/>
    </row>
    <row r="5" spans="1:27" ht="26.1" customHeight="1">
      <c r="A5" s="12"/>
      <c r="B5" s="11"/>
      <c r="C5" s="11"/>
      <c r="D5" s="26" t="s">
        <v>9</v>
      </c>
      <c r="E5" s="27" t="s">
        <v>10</v>
      </c>
      <c r="F5" s="27" t="s">
        <v>11</v>
      </c>
      <c r="G5" s="27" t="s">
        <v>12</v>
      </c>
      <c r="H5" s="28" t="s">
        <v>13</v>
      </c>
      <c r="I5" s="29" t="s">
        <v>14</v>
      </c>
      <c r="J5" s="29" t="s">
        <v>15</v>
      </c>
      <c r="K5" s="30" t="s">
        <v>16</v>
      </c>
      <c r="L5" s="31" t="s">
        <v>17</v>
      </c>
      <c r="M5" s="31" t="s">
        <v>18</v>
      </c>
      <c r="N5" s="31" t="s">
        <v>19</v>
      </c>
      <c r="O5" s="31" t="s">
        <v>20</v>
      </c>
      <c r="P5" s="31" t="s">
        <v>21</v>
      </c>
      <c r="Q5" s="31" t="s">
        <v>22</v>
      </c>
      <c r="R5" s="30" t="s">
        <v>23</v>
      </c>
    </row>
    <row r="6" spans="1:27" ht="28.5" customHeight="1">
      <c r="A6" s="9" t="s">
        <v>24</v>
      </c>
      <c r="B6" s="9"/>
      <c r="C6" s="9"/>
      <c r="D6" s="9"/>
      <c r="E6" s="33">
        <f>E7+E15+E19+E23</f>
        <v>20.751840000000001</v>
      </c>
      <c r="F6" s="33">
        <f>F7+F15+F19+F23</f>
        <v>15.486999999999998</v>
      </c>
      <c r="G6" s="33">
        <f>G7+G15+G19+G23</f>
        <v>73.296449999999993</v>
      </c>
      <c r="H6" s="34">
        <f>H7+H15+H19+H23+H24</f>
        <v>561.99615999999992</v>
      </c>
      <c r="I6" s="35" t="s">
        <v>25</v>
      </c>
      <c r="J6" s="36">
        <f>J7+J25+J65</f>
        <v>0</v>
      </c>
      <c r="K6" s="35">
        <f t="shared" ref="K6:R6" si="0">K8+K15+K19+K23+K24</f>
        <v>1.17</v>
      </c>
      <c r="L6" s="35">
        <f t="shared" si="0"/>
        <v>0.15033333333333329</v>
      </c>
      <c r="M6" s="35">
        <f t="shared" si="0"/>
        <v>34.673999999999999</v>
      </c>
      <c r="N6" s="35">
        <f t="shared" si="0"/>
        <v>0.70300000000000007</v>
      </c>
      <c r="O6" s="35">
        <f t="shared" si="0"/>
        <v>418.46000000000004</v>
      </c>
      <c r="P6" s="35">
        <f t="shared" si="0"/>
        <v>339.625</v>
      </c>
      <c r="Q6" s="35">
        <f t="shared" si="0"/>
        <v>49.393000000000008</v>
      </c>
      <c r="R6" s="35">
        <f t="shared" si="0"/>
        <v>1.3919999999999999</v>
      </c>
      <c r="S6" s="37"/>
      <c r="T6" s="37"/>
      <c r="U6" s="37"/>
      <c r="V6" s="37"/>
      <c r="W6" s="37"/>
      <c r="X6" s="37"/>
      <c r="Y6" s="37"/>
      <c r="Z6" s="37"/>
      <c r="AA6" s="38"/>
    </row>
    <row r="7" spans="1:27" ht="27" customHeight="1">
      <c r="A7" s="9"/>
      <c r="B7" s="9"/>
      <c r="C7" s="9"/>
      <c r="D7" s="9"/>
      <c r="E7" s="39">
        <f>E8-(E8*6/100)</f>
        <v>6.3318399999999997</v>
      </c>
      <c r="F7" s="39">
        <f>F8-(F8*12/100)</f>
        <v>9.3940000000000001</v>
      </c>
      <c r="G7" s="39">
        <f>G8-(G8*9/100)</f>
        <v>16.866849999999999</v>
      </c>
      <c r="H7" s="40">
        <f>E7*4+F7*9+G7*4</f>
        <v>177.34075999999999</v>
      </c>
      <c r="I7" s="35"/>
      <c r="J7" s="41">
        <f>J8+J15+J19+J23+J24</f>
        <v>0</v>
      </c>
      <c r="K7" s="35"/>
      <c r="L7" s="35"/>
      <c r="M7" s="35"/>
      <c r="N7" s="35"/>
      <c r="O7" s="35"/>
      <c r="P7" s="35"/>
      <c r="Q7" s="35"/>
      <c r="R7" s="35"/>
      <c r="S7" s="37"/>
      <c r="T7" s="37"/>
      <c r="U7" s="37"/>
      <c r="V7" s="37"/>
      <c r="W7" s="37"/>
      <c r="X7" s="37"/>
      <c r="Y7" s="37"/>
      <c r="Z7" s="37"/>
      <c r="AA7" s="38"/>
    </row>
    <row r="8" spans="1:27" ht="33" customHeight="1">
      <c r="A8" s="8" t="s">
        <v>26</v>
      </c>
      <c r="B8" s="8"/>
      <c r="C8" s="8"/>
      <c r="D8" s="42" t="s">
        <v>27</v>
      </c>
      <c r="E8" s="43">
        <f>E9+E10+E11+E12+E13+E14</f>
        <v>6.7359999999999998</v>
      </c>
      <c r="F8" s="43">
        <f>F9+F10+F11+F12+F13+F14</f>
        <v>10.675000000000001</v>
      </c>
      <c r="G8" s="43">
        <f>G9+G10+G11+G12+G13+G14</f>
        <v>18.535</v>
      </c>
      <c r="H8" s="44">
        <f>G8*4+F8*9+E8*4</f>
        <v>197.15899999999999</v>
      </c>
      <c r="I8" s="45"/>
      <c r="J8" s="46">
        <f>J9+J10+J11+J12+J13+J14</f>
        <v>0</v>
      </c>
      <c r="K8" s="45">
        <v>0.65</v>
      </c>
      <c r="L8" s="45">
        <v>0.04</v>
      </c>
      <c r="M8" s="45">
        <v>22.08</v>
      </c>
      <c r="N8" s="45">
        <v>0.02</v>
      </c>
      <c r="O8" s="45">
        <v>132.28</v>
      </c>
      <c r="P8" s="45">
        <v>98.21</v>
      </c>
      <c r="Q8" s="45">
        <v>15.23</v>
      </c>
      <c r="R8" s="45">
        <v>0.12</v>
      </c>
      <c r="S8" s="37"/>
      <c r="T8" s="37"/>
      <c r="U8" s="37"/>
      <c r="V8" s="37"/>
      <c r="W8" s="37"/>
      <c r="X8" s="37"/>
      <c r="Y8" s="37"/>
      <c r="Z8" s="37"/>
      <c r="AA8" s="37"/>
    </row>
    <row r="9" spans="1:27" ht="18.75" customHeight="1">
      <c r="A9" s="47" t="s">
        <v>28</v>
      </c>
      <c r="B9" s="48">
        <v>10</v>
      </c>
      <c r="C9" s="48">
        <v>10</v>
      </c>
      <c r="D9" s="49"/>
      <c r="E9" s="50">
        <f>11*C9/100</f>
        <v>1.1000000000000001</v>
      </c>
      <c r="F9" s="50">
        <f>1.5*C9/100</f>
        <v>0.15</v>
      </c>
      <c r="G9" s="50">
        <f>71*C9/100</f>
        <v>7.1</v>
      </c>
      <c r="H9" s="51"/>
      <c r="I9" s="52">
        <v>0</v>
      </c>
      <c r="J9" s="52">
        <f t="shared" ref="J9:J14" si="1">I9*B9/1000</f>
        <v>0</v>
      </c>
      <c r="K9" s="39"/>
      <c r="L9" s="53"/>
      <c r="M9" s="53"/>
      <c r="N9" s="53"/>
      <c r="O9" s="54"/>
      <c r="P9" s="54"/>
      <c r="Q9" s="53"/>
      <c r="R9" s="53"/>
      <c r="S9" s="37"/>
      <c r="T9" s="37"/>
      <c r="U9" s="37"/>
      <c r="V9" s="37"/>
      <c r="W9" s="37"/>
      <c r="X9" s="37"/>
      <c r="Y9" s="37"/>
      <c r="Z9" s="37"/>
      <c r="AA9" s="37"/>
    </row>
    <row r="10" spans="1:27" ht="17.25" customHeight="1">
      <c r="A10" s="47" t="s">
        <v>29</v>
      </c>
      <c r="B10" s="55">
        <v>30</v>
      </c>
      <c r="C10" s="55">
        <v>30</v>
      </c>
      <c r="D10" s="49"/>
      <c r="E10" s="56"/>
      <c r="F10" s="56"/>
      <c r="G10" s="56"/>
      <c r="H10" s="51"/>
      <c r="I10" s="52"/>
      <c r="J10" s="52">
        <f t="shared" si="1"/>
        <v>0</v>
      </c>
      <c r="K10" s="45"/>
      <c r="L10" s="57"/>
      <c r="M10" s="57"/>
      <c r="N10" s="57"/>
      <c r="O10" s="57"/>
      <c r="P10" s="57"/>
      <c r="Q10" s="57"/>
      <c r="R10" s="57"/>
      <c r="S10" s="37"/>
      <c r="T10" s="37"/>
      <c r="U10" s="37"/>
      <c r="V10" s="37"/>
      <c r="W10" s="37"/>
      <c r="X10" s="37"/>
      <c r="Y10" s="37"/>
      <c r="Z10" s="37"/>
      <c r="AA10" s="37"/>
    </row>
    <row r="11" spans="1:27" ht="18" customHeight="1">
      <c r="A11" s="47" t="s">
        <v>30</v>
      </c>
      <c r="B11" s="55">
        <v>200</v>
      </c>
      <c r="C11" s="55">
        <v>200</v>
      </c>
      <c r="D11" s="48"/>
      <c r="E11" s="58">
        <f>2.8*C11/100</f>
        <v>5.6</v>
      </c>
      <c r="F11" s="58">
        <f>3.2*C11/100</f>
        <v>6.4</v>
      </c>
      <c r="G11" s="58">
        <f>4.7*C11/100</f>
        <v>9.4</v>
      </c>
      <c r="H11" s="51"/>
      <c r="I11" s="52">
        <v>0</v>
      </c>
      <c r="J11" s="52">
        <f t="shared" si="1"/>
        <v>0</v>
      </c>
      <c r="K11" s="52"/>
      <c r="L11" s="52"/>
      <c r="M11" s="52"/>
      <c r="N11" s="52"/>
      <c r="O11" s="52"/>
      <c r="P11" s="52"/>
      <c r="Q11" s="52"/>
      <c r="R11" s="52"/>
      <c r="S11" s="37"/>
      <c r="T11" s="37"/>
      <c r="U11" s="37"/>
      <c r="V11" s="37"/>
      <c r="W11" s="37"/>
      <c r="X11" s="37"/>
      <c r="Y11" s="37"/>
      <c r="Z11" s="37"/>
      <c r="AA11" s="37"/>
    </row>
    <row r="12" spans="1:27" ht="16.5" customHeight="1">
      <c r="A12" s="47" t="s">
        <v>31</v>
      </c>
      <c r="B12" s="55">
        <v>2</v>
      </c>
      <c r="C12" s="55">
        <v>2</v>
      </c>
      <c r="D12" s="48"/>
      <c r="E12" s="58">
        <f>0.3*C12/100</f>
        <v>6.0000000000000001E-3</v>
      </c>
      <c r="F12" s="58">
        <f>0*C12/100</f>
        <v>0</v>
      </c>
      <c r="G12" s="58">
        <f>99.5*C12/100</f>
        <v>1.99</v>
      </c>
      <c r="H12" s="51"/>
      <c r="I12" s="52">
        <v>0</v>
      </c>
      <c r="J12" s="52">
        <f t="shared" si="1"/>
        <v>0</v>
      </c>
      <c r="K12" s="59"/>
      <c r="L12" s="60"/>
      <c r="M12" s="60"/>
      <c r="N12" s="60"/>
      <c r="O12" s="57"/>
      <c r="P12" s="57"/>
      <c r="Q12" s="60"/>
      <c r="R12" s="60"/>
      <c r="S12" s="37"/>
      <c r="T12" s="37"/>
      <c r="U12" s="37"/>
      <c r="V12" s="37"/>
      <c r="W12" s="37"/>
      <c r="X12" s="37"/>
      <c r="Y12" s="37"/>
      <c r="Z12" s="37"/>
      <c r="AA12" s="37"/>
    </row>
    <row r="13" spans="1:27" ht="17.25" customHeight="1">
      <c r="A13" s="61" t="s">
        <v>32</v>
      </c>
      <c r="B13" s="62">
        <v>1</v>
      </c>
      <c r="C13" s="62">
        <v>1</v>
      </c>
      <c r="D13" s="49"/>
      <c r="E13" s="56">
        <v>0</v>
      </c>
      <c r="F13" s="56">
        <v>0</v>
      </c>
      <c r="G13" s="56">
        <v>0</v>
      </c>
      <c r="H13" s="51"/>
      <c r="I13" s="52">
        <v>0</v>
      </c>
      <c r="J13" s="52">
        <f t="shared" si="1"/>
        <v>0</v>
      </c>
      <c r="K13" s="59"/>
      <c r="L13" s="60"/>
      <c r="M13" s="60"/>
      <c r="N13" s="60"/>
      <c r="O13" s="57"/>
      <c r="P13" s="57"/>
      <c r="Q13" s="60"/>
      <c r="R13" s="60"/>
      <c r="S13" s="37"/>
      <c r="T13" s="37"/>
      <c r="U13" s="37"/>
      <c r="V13" s="37"/>
      <c r="W13" s="37"/>
      <c r="X13" s="37"/>
      <c r="Y13" s="37"/>
      <c r="Z13" s="37"/>
      <c r="AA13" s="37"/>
    </row>
    <row r="14" spans="1:27" ht="18.75" customHeight="1">
      <c r="A14" s="63" t="s">
        <v>33</v>
      </c>
      <c r="B14" s="48">
        <v>5</v>
      </c>
      <c r="C14" s="48">
        <v>5</v>
      </c>
      <c r="D14" s="49"/>
      <c r="E14" s="56">
        <f>0.6*C14/100</f>
        <v>0.03</v>
      </c>
      <c r="F14" s="56">
        <f>82.5*C14/100</f>
        <v>4.125</v>
      </c>
      <c r="G14" s="56">
        <f>0.9*C14/100</f>
        <v>4.4999999999999998E-2</v>
      </c>
      <c r="H14" s="51"/>
      <c r="I14" s="52">
        <v>0</v>
      </c>
      <c r="J14" s="52">
        <f t="shared" si="1"/>
        <v>0</v>
      </c>
      <c r="K14" s="45"/>
      <c r="L14" s="45"/>
      <c r="M14" s="45"/>
      <c r="N14" s="45"/>
      <c r="O14" s="45"/>
      <c r="P14" s="45"/>
      <c r="Q14" s="45"/>
      <c r="R14" s="45"/>
      <c r="S14" s="37"/>
      <c r="T14" s="37"/>
      <c r="U14" s="37"/>
      <c r="V14" s="37"/>
      <c r="W14" s="37"/>
      <c r="X14" s="37"/>
      <c r="Y14" s="37"/>
      <c r="Z14" s="37"/>
      <c r="AA14" s="37"/>
    </row>
    <row r="15" spans="1:27" s="69" customFormat="1" ht="33" customHeight="1">
      <c r="A15" s="7" t="s">
        <v>34</v>
      </c>
      <c r="B15" s="7"/>
      <c r="C15" s="7"/>
      <c r="D15" s="64" t="s">
        <v>35</v>
      </c>
      <c r="E15" s="65">
        <f>E16+E17+E18</f>
        <v>9.984</v>
      </c>
      <c r="F15" s="65">
        <f>F16+F17+F18</f>
        <v>2.7130000000000001</v>
      </c>
      <c r="G15" s="65">
        <f>G16+G17+G18</f>
        <v>30.082000000000001</v>
      </c>
      <c r="H15" s="66">
        <f>E15*4+F15*9+G15*4</f>
        <v>184.68100000000001</v>
      </c>
      <c r="I15" s="67"/>
      <c r="J15" s="67">
        <f>J16+J18+J17</f>
        <v>0</v>
      </c>
      <c r="K15" s="45">
        <v>0</v>
      </c>
      <c r="L15" s="45">
        <v>2.7E-2</v>
      </c>
      <c r="M15" s="45">
        <v>0.59399999999999997</v>
      </c>
      <c r="N15" s="45">
        <v>0.33300000000000002</v>
      </c>
      <c r="O15" s="45">
        <v>170.19</v>
      </c>
      <c r="P15" s="45">
        <v>119.11499999999999</v>
      </c>
      <c r="Q15" s="45">
        <v>11.042999999999999</v>
      </c>
      <c r="R15" s="45">
        <v>0.252</v>
      </c>
      <c r="S15" s="37"/>
      <c r="T15" s="37"/>
      <c r="U15" s="37"/>
      <c r="V15" s="37"/>
      <c r="W15" s="37"/>
      <c r="X15" s="37"/>
      <c r="Y15" s="37"/>
      <c r="Z15" s="37"/>
      <c r="AA15" s="68"/>
    </row>
    <row r="16" spans="1:27" s="69" customFormat="1" ht="22.5" customHeight="1">
      <c r="A16" s="47" t="s">
        <v>36</v>
      </c>
      <c r="B16" s="48">
        <v>20</v>
      </c>
      <c r="C16" s="48">
        <v>20</v>
      </c>
      <c r="D16" s="42"/>
      <c r="E16" s="58">
        <f>11.3*C16/100</f>
        <v>2.2599999999999998</v>
      </c>
      <c r="F16" s="58">
        <f>0.7*C16/100</f>
        <v>0.14000000000000001</v>
      </c>
      <c r="G16" s="58">
        <f>73.3*C16/100</f>
        <v>14.66</v>
      </c>
      <c r="H16" s="44"/>
      <c r="I16" s="59">
        <v>0</v>
      </c>
      <c r="J16" s="59">
        <f>I16*B16/1000</f>
        <v>0</v>
      </c>
      <c r="K16" s="45"/>
      <c r="L16" s="45"/>
      <c r="M16" s="45"/>
      <c r="N16" s="45"/>
      <c r="O16" s="45"/>
      <c r="P16" s="45"/>
      <c r="Q16" s="45"/>
      <c r="R16" s="45"/>
      <c r="S16" s="37"/>
      <c r="T16" s="37"/>
      <c r="U16" s="37"/>
      <c r="V16" s="37"/>
      <c r="W16" s="37"/>
      <c r="X16" s="37"/>
      <c r="Y16" s="37"/>
      <c r="Z16" s="37"/>
      <c r="AA16" s="68"/>
    </row>
    <row r="17" spans="1:27" s="73" customFormat="1" ht="20.25" customHeight="1">
      <c r="A17" s="47" t="s">
        <v>37</v>
      </c>
      <c r="B17" s="48">
        <v>14.5</v>
      </c>
      <c r="C17" s="48">
        <v>14</v>
      </c>
      <c r="D17" s="42"/>
      <c r="E17" s="70">
        <f>7.6*C17/100</f>
        <v>1.0639999999999998</v>
      </c>
      <c r="F17" s="58">
        <f>0.7*C17/100</f>
        <v>9.799999999999999E-2</v>
      </c>
      <c r="G17" s="58">
        <f>73.3*C17/100</f>
        <v>10.262</v>
      </c>
      <c r="H17" s="44"/>
      <c r="I17" s="59">
        <v>0</v>
      </c>
      <c r="J17" s="59">
        <f>I17*B17/1000</f>
        <v>0</v>
      </c>
      <c r="K17" s="71"/>
      <c r="L17" s="71"/>
      <c r="M17" s="71"/>
      <c r="N17" s="71"/>
      <c r="O17" s="71"/>
      <c r="P17" s="71"/>
      <c r="Q17" s="71"/>
      <c r="R17" s="71"/>
      <c r="S17" s="37"/>
      <c r="T17" s="37"/>
      <c r="U17" s="37"/>
      <c r="V17" s="37"/>
      <c r="W17" s="37"/>
      <c r="X17" s="37"/>
      <c r="Y17" s="37"/>
      <c r="Z17" s="37"/>
      <c r="AA17" s="72"/>
    </row>
    <row r="18" spans="1:27" ht="37.5" customHeight="1">
      <c r="A18" s="74" t="s">
        <v>38</v>
      </c>
      <c r="B18" s="75">
        <v>15.5</v>
      </c>
      <c r="C18" s="48">
        <v>15</v>
      </c>
      <c r="D18" s="42"/>
      <c r="E18" s="70">
        <f>44.4*C18/100</f>
        <v>6.66</v>
      </c>
      <c r="F18" s="70">
        <f>16.5*C18/100</f>
        <v>2.4750000000000001</v>
      </c>
      <c r="G18" s="70">
        <f>34.4*C18/100</f>
        <v>5.16</v>
      </c>
      <c r="H18" s="44"/>
      <c r="I18" s="76">
        <v>0</v>
      </c>
      <c r="J18" s="76">
        <f>B18*I18/1000</f>
        <v>0</v>
      </c>
      <c r="K18" s="71"/>
      <c r="L18" s="71"/>
      <c r="M18" s="71"/>
      <c r="N18" s="71"/>
      <c r="O18" s="71"/>
      <c r="P18" s="71"/>
      <c r="Q18" s="71"/>
      <c r="R18" s="71"/>
      <c r="S18" s="37"/>
      <c r="T18" s="37"/>
      <c r="U18" s="37"/>
      <c r="V18" s="37"/>
      <c r="W18" s="37"/>
      <c r="X18" s="37"/>
      <c r="Y18" s="37"/>
      <c r="Z18" s="37"/>
      <c r="AA18" s="37"/>
    </row>
    <row r="19" spans="1:27" s="69" customFormat="1" ht="27" customHeight="1">
      <c r="A19" s="8" t="s">
        <v>39</v>
      </c>
      <c r="B19" s="8"/>
      <c r="C19" s="8"/>
      <c r="D19" s="42">
        <v>200</v>
      </c>
      <c r="E19" s="43">
        <f>E20+E21+E22</f>
        <v>2.9159999999999999</v>
      </c>
      <c r="F19" s="43">
        <f>F20+F21+F22</f>
        <v>3.2</v>
      </c>
      <c r="G19" s="43">
        <f>G20+G21+G22</f>
        <v>16.6676</v>
      </c>
      <c r="H19" s="66">
        <f>G19*4+F19*9+E19*4</f>
        <v>107.1344</v>
      </c>
      <c r="I19" s="45"/>
      <c r="J19" s="77">
        <f>J20+J21+J22</f>
        <v>0</v>
      </c>
      <c r="K19" s="45">
        <v>0.52</v>
      </c>
      <c r="L19" s="45">
        <v>0.03</v>
      </c>
      <c r="M19" s="45">
        <v>12</v>
      </c>
      <c r="N19" s="45">
        <v>0</v>
      </c>
      <c r="O19" s="45">
        <v>106</v>
      </c>
      <c r="P19" s="45">
        <v>78.3</v>
      </c>
      <c r="Q19" s="45">
        <v>12.18</v>
      </c>
      <c r="R19" s="45">
        <v>0.13</v>
      </c>
      <c r="S19" s="68"/>
      <c r="T19" s="68"/>
      <c r="U19" s="68"/>
      <c r="V19" s="68"/>
      <c r="W19" s="68"/>
      <c r="X19" s="68"/>
      <c r="Y19" s="68"/>
      <c r="Z19" s="68"/>
      <c r="AA19" s="68"/>
    </row>
    <row r="20" spans="1:27" ht="18" customHeight="1">
      <c r="A20" s="63" t="s">
        <v>40</v>
      </c>
      <c r="B20" s="78">
        <v>0.4</v>
      </c>
      <c r="C20" s="78">
        <v>0.4</v>
      </c>
      <c r="D20" s="48"/>
      <c r="E20" s="79">
        <f>20*C20/100</f>
        <v>0.08</v>
      </c>
      <c r="F20" s="79">
        <v>0</v>
      </c>
      <c r="G20" s="79">
        <f>6.9*C20/100</f>
        <v>2.7600000000000003E-2</v>
      </c>
      <c r="H20" s="79"/>
      <c r="I20" s="45">
        <v>0</v>
      </c>
      <c r="J20" s="45">
        <f>I20*B20/1000</f>
        <v>0</v>
      </c>
      <c r="K20" s="45"/>
      <c r="L20" s="45"/>
      <c r="M20" s="45"/>
      <c r="N20" s="45"/>
      <c r="O20" s="45"/>
      <c r="P20" s="45"/>
      <c r="Q20" s="52"/>
      <c r="R20" s="52"/>
      <c r="S20" s="37"/>
      <c r="T20" s="37"/>
      <c r="U20" s="37"/>
      <c r="V20" s="37"/>
      <c r="W20" s="37"/>
      <c r="X20" s="37"/>
      <c r="Y20" s="37"/>
      <c r="Z20" s="37"/>
      <c r="AA20" s="37"/>
    </row>
    <row r="21" spans="1:27" s="69" customFormat="1" ht="17.25" customHeight="1">
      <c r="A21" s="47" t="s">
        <v>30</v>
      </c>
      <c r="B21" s="48">
        <v>100</v>
      </c>
      <c r="C21" s="48">
        <v>100</v>
      </c>
      <c r="D21" s="48"/>
      <c r="E21" s="58">
        <f>2.8*C21/100</f>
        <v>2.8</v>
      </c>
      <c r="F21" s="58">
        <f>3.2*C21/100</f>
        <v>3.2</v>
      </c>
      <c r="G21" s="58">
        <f>4.7*C21/100</f>
        <v>4.7</v>
      </c>
      <c r="H21" s="79"/>
      <c r="I21" s="45">
        <v>0</v>
      </c>
      <c r="J21" s="45">
        <f>I21*B21/1000</f>
        <v>0</v>
      </c>
      <c r="K21" s="45"/>
      <c r="L21" s="45"/>
      <c r="M21" s="45"/>
      <c r="N21" s="45"/>
      <c r="O21" s="45"/>
      <c r="P21" s="45"/>
      <c r="Q21" s="60"/>
      <c r="R21" s="60"/>
      <c r="S21" s="68"/>
      <c r="T21" s="68"/>
      <c r="U21" s="68"/>
      <c r="V21" s="68"/>
      <c r="W21" s="68"/>
      <c r="X21" s="68"/>
      <c r="Y21" s="68"/>
      <c r="Z21" s="68"/>
      <c r="AA21" s="68"/>
    </row>
    <row r="22" spans="1:27" ht="15.75" customHeight="1">
      <c r="A22" s="63" t="s">
        <v>31</v>
      </c>
      <c r="B22" s="80">
        <v>12</v>
      </c>
      <c r="C22" s="80">
        <v>12</v>
      </c>
      <c r="D22" s="42"/>
      <c r="E22" s="58">
        <f>0.3*C22/100</f>
        <v>3.5999999999999997E-2</v>
      </c>
      <c r="F22" s="58">
        <f>0*C22/100</f>
        <v>0</v>
      </c>
      <c r="G22" s="58">
        <f>99.5*C22/100</f>
        <v>11.94</v>
      </c>
      <c r="H22" s="81"/>
      <c r="I22" s="45">
        <v>0</v>
      </c>
      <c r="J22" s="45">
        <f>I22*B22/1000</f>
        <v>0</v>
      </c>
      <c r="K22" s="45"/>
      <c r="L22" s="45"/>
      <c r="M22" s="45"/>
      <c r="N22" s="45"/>
      <c r="O22" s="45"/>
      <c r="P22" s="45"/>
      <c r="Q22" s="60"/>
      <c r="R22" s="60"/>
      <c r="S22" s="37"/>
      <c r="T22" s="37"/>
      <c r="U22" s="37"/>
      <c r="V22" s="37"/>
      <c r="W22" s="37"/>
      <c r="X22" s="37"/>
      <c r="Y22" s="37"/>
      <c r="Z22" s="37"/>
      <c r="AA22" s="37"/>
    </row>
    <row r="23" spans="1:27" s="69" customFormat="1" ht="25.5" customHeight="1">
      <c r="A23" s="8" t="s">
        <v>41</v>
      </c>
      <c r="B23" s="8"/>
      <c r="C23" s="8"/>
      <c r="D23" s="49">
        <v>20</v>
      </c>
      <c r="E23" s="65">
        <f>7.6*D23/100</f>
        <v>1.52</v>
      </c>
      <c r="F23" s="65">
        <f>0.9*D23/100</f>
        <v>0.18</v>
      </c>
      <c r="G23" s="65">
        <f>48.4*D23/100</f>
        <v>9.68</v>
      </c>
      <c r="H23" s="82">
        <f>E23*4+F23*9+G23*4</f>
        <v>46.42</v>
      </c>
      <c r="I23" s="59">
        <v>0</v>
      </c>
      <c r="J23" s="83">
        <f>I23*D23/1000</f>
        <v>0</v>
      </c>
      <c r="K23" s="45">
        <v>0</v>
      </c>
      <c r="L23" s="45">
        <v>3.3333333333333298E-2</v>
      </c>
      <c r="M23" s="45">
        <v>0</v>
      </c>
      <c r="N23" s="45">
        <v>0.32</v>
      </c>
      <c r="O23" s="45">
        <v>7</v>
      </c>
      <c r="P23" s="45">
        <v>31</v>
      </c>
      <c r="Q23" s="45">
        <v>8.1999999999999993</v>
      </c>
      <c r="R23" s="45">
        <v>0.57999999999999996</v>
      </c>
      <c r="S23" s="68"/>
      <c r="T23" s="68"/>
      <c r="U23" s="68"/>
      <c r="V23" s="68"/>
      <c r="W23" s="68"/>
      <c r="X23" s="68"/>
      <c r="Y23" s="68"/>
      <c r="Z23" s="68"/>
      <c r="AA23" s="68"/>
    </row>
    <row r="24" spans="1:27" s="69" customFormat="1" ht="24" customHeight="1">
      <c r="A24" s="6" t="s">
        <v>42</v>
      </c>
      <c r="B24" s="6"/>
      <c r="C24" s="6"/>
      <c r="D24" s="84">
        <v>20</v>
      </c>
      <c r="E24" s="43">
        <f>7.6*D24/100</f>
        <v>1.52</v>
      </c>
      <c r="F24" s="43">
        <f>0.9*D24/100</f>
        <v>0.18</v>
      </c>
      <c r="G24" s="43">
        <f>48.4*D24/100</f>
        <v>9.68</v>
      </c>
      <c r="H24" s="40">
        <f>E24*4+F24*9+G24*4</f>
        <v>46.42</v>
      </c>
      <c r="I24" s="52">
        <v>0</v>
      </c>
      <c r="J24" s="85">
        <f>I24*D24/1000</f>
        <v>0</v>
      </c>
      <c r="K24" s="45">
        <v>0</v>
      </c>
      <c r="L24" s="45">
        <v>0.02</v>
      </c>
      <c r="M24" s="45">
        <v>0</v>
      </c>
      <c r="N24" s="45">
        <v>0.03</v>
      </c>
      <c r="O24" s="45">
        <v>2.99</v>
      </c>
      <c r="P24" s="45">
        <v>13</v>
      </c>
      <c r="Q24" s="45">
        <v>2.74</v>
      </c>
      <c r="R24" s="45">
        <v>0.31</v>
      </c>
      <c r="S24" s="68"/>
      <c r="T24" s="68"/>
      <c r="U24" s="68"/>
      <c r="V24" s="68"/>
      <c r="W24" s="68"/>
      <c r="X24" s="68"/>
      <c r="Y24" s="68"/>
      <c r="Z24" s="68"/>
      <c r="AA24" s="68"/>
    </row>
    <row r="25" spans="1:27" s="88" customFormat="1" ht="31.5" customHeight="1">
      <c r="A25" s="9" t="s">
        <v>43</v>
      </c>
      <c r="B25" s="9"/>
      <c r="C25" s="9"/>
      <c r="D25" s="9"/>
      <c r="E25" s="33">
        <f>E26+E38+E52+E57+E62+E63+E64</f>
        <v>38.79914999999999</v>
      </c>
      <c r="F25" s="33">
        <f>F26+F38+F52+F57+F62+F63+F64</f>
        <v>26.769119999999997</v>
      </c>
      <c r="G25" s="33">
        <f>G26+G38+G52+G57+G62+G63+G64</f>
        <v>121.30143</v>
      </c>
      <c r="H25" s="86">
        <f>H26+H38+H45+H52+H57+H62+H63+H64</f>
        <v>882.1404</v>
      </c>
      <c r="I25" s="35"/>
      <c r="J25" s="41">
        <f>J27+J39+J45+J53+J57+J62+J63+J64</f>
        <v>0</v>
      </c>
      <c r="K25" s="35">
        <f t="shared" ref="K25:R25" si="2">K27+K39+K53+K57+K62+K63+K64</f>
        <v>23.912500000000001</v>
      </c>
      <c r="L25" s="35">
        <f t="shared" si="2"/>
        <v>0.25750000000000001</v>
      </c>
      <c r="M25" s="35">
        <f t="shared" si="2"/>
        <v>22.610833333333332</v>
      </c>
      <c r="N25" s="35">
        <f t="shared" si="2"/>
        <v>4.495000000000001</v>
      </c>
      <c r="O25" s="35">
        <f t="shared" si="2"/>
        <v>140.6779166666667</v>
      </c>
      <c r="P25" s="35">
        <f t="shared" si="2"/>
        <v>493.71124999999995</v>
      </c>
      <c r="Q25" s="35">
        <f t="shared" si="2"/>
        <v>74.765833333333333</v>
      </c>
      <c r="R25" s="35">
        <f t="shared" si="2"/>
        <v>5.1729166666666666</v>
      </c>
      <c r="S25" s="87"/>
      <c r="T25" s="87"/>
      <c r="U25" s="87"/>
      <c r="V25" s="87"/>
      <c r="W25" s="87"/>
      <c r="X25" s="87"/>
      <c r="Y25" s="87"/>
      <c r="Z25" s="87"/>
      <c r="AA25" s="87"/>
    </row>
    <row r="26" spans="1:27" s="69" customFormat="1" ht="31.5" customHeight="1">
      <c r="A26" s="9"/>
      <c r="B26" s="9"/>
      <c r="C26" s="9"/>
      <c r="D26" s="32"/>
      <c r="E26" s="39">
        <f>E27-(E27*6/100)</f>
        <v>9.8554300000000001</v>
      </c>
      <c r="F26" s="39">
        <f>F27-(F27*12/100)</f>
        <v>6.7825999999999995</v>
      </c>
      <c r="G26" s="39">
        <f>G27-(G27*9/100)</f>
        <v>19.351150000000001</v>
      </c>
      <c r="H26" s="40">
        <f>E26*4+F26*9+G26*4</f>
        <v>177.86972</v>
      </c>
      <c r="I26" s="35"/>
      <c r="J26" s="35"/>
      <c r="K26" s="35"/>
      <c r="L26" s="35"/>
      <c r="M26" s="35"/>
      <c r="N26" s="35"/>
      <c r="O26" s="35"/>
      <c r="P26" s="35"/>
      <c r="Q26" s="89"/>
      <c r="R26" s="89"/>
      <c r="S26" s="68"/>
      <c r="T26" s="68"/>
      <c r="U26" s="68"/>
      <c r="V26" s="68"/>
      <c r="W26" s="68"/>
      <c r="X26" s="68"/>
      <c r="Y26" s="68"/>
      <c r="Z26" s="68"/>
      <c r="AA26" s="68"/>
    </row>
    <row r="27" spans="1:27" ht="36" customHeight="1">
      <c r="A27" s="5" t="s">
        <v>44</v>
      </c>
      <c r="B27" s="5"/>
      <c r="C27" s="5"/>
      <c r="D27" s="42">
        <v>250</v>
      </c>
      <c r="E27" s="43">
        <f>E28+E32+E34+E35+E36+E37</f>
        <v>10.484500000000001</v>
      </c>
      <c r="F27" s="43">
        <f>F28+F32+F34+F35+F36+F37</f>
        <v>7.7074999999999996</v>
      </c>
      <c r="G27" s="43">
        <f>G28+G32+G34+G35+G36+G37</f>
        <v>21.265000000000001</v>
      </c>
      <c r="H27" s="44">
        <f>E27*4+F27*9+G27*4</f>
        <v>196.3655</v>
      </c>
      <c r="I27" s="45"/>
      <c r="J27" s="45">
        <f>SUM(J28:J37)</f>
        <v>0</v>
      </c>
      <c r="K27" s="67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0</v>
      </c>
      <c r="R27" s="45">
        <v>0</v>
      </c>
      <c r="S27" s="37"/>
      <c r="T27" s="37"/>
      <c r="U27" s="37"/>
      <c r="V27" s="37"/>
      <c r="W27" s="37"/>
      <c r="X27" s="37"/>
      <c r="Y27" s="37"/>
      <c r="Z27" s="37"/>
      <c r="AA27" s="37"/>
    </row>
    <row r="28" spans="1:27" s="69" customFormat="1" ht="16.5" customHeight="1">
      <c r="A28" s="74" t="s">
        <v>45</v>
      </c>
      <c r="B28" s="90">
        <v>40</v>
      </c>
      <c r="C28" s="55">
        <v>40</v>
      </c>
      <c r="D28" s="91"/>
      <c r="E28" s="92">
        <f>18.9*C28/100</f>
        <v>7.56</v>
      </c>
      <c r="F28" s="92">
        <f>12.4*C28/100</f>
        <v>4.96</v>
      </c>
      <c r="G28" s="92">
        <v>0</v>
      </c>
      <c r="H28" s="93"/>
      <c r="I28" s="76">
        <v>0</v>
      </c>
      <c r="J28" s="52">
        <f t="shared" ref="J28:J36" si="3">I28*B28/1000</f>
        <v>0</v>
      </c>
      <c r="K28" s="94"/>
      <c r="L28" s="60"/>
      <c r="M28" s="60"/>
      <c r="N28" s="60"/>
      <c r="O28" s="57"/>
      <c r="P28" s="57"/>
      <c r="Q28" s="60"/>
      <c r="R28" s="60"/>
      <c r="S28" s="68"/>
      <c r="T28" s="68"/>
      <c r="U28" s="68"/>
      <c r="V28" s="68"/>
      <c r="W28" s="68"/>
      <c r="X28" s="68"/>
      <c r="Y28" s="68"/>
      <c r="Z28" s="68"/>
      <c r="AA28" s="68"/>
    </row>
    <row r="29" spans="1:27" ht="18" customHeight="1">
      <c r="A29" s="63" t="s">
        <v>46</v>
      </c>
      <c r="B29" s="95">
        <f>C29*1.33</f>
        <v>133</v>
      </c>
      <c r="C29" s="96">
        <v>100</v>
      </c>
      <c r="D29" s="42"/>
      <c r="E29" s="43"/>
      <c r="F29" s="43"/>
      <c r="G29" s="43"/>
      <c r="H29" s="44"/>
      <c r="I29" s="59"/>
      <c r="J29" s="52">
        <f t="shared" si="3"/>
        <v>0</v>
      </c>
      <c r="K29" s="71"/>
      <c r="L29" s="57"/>
      <c r="M29" s="57"/>
      <c r="N29" s="57"/>
      <c r="O29" s="57"/>
      <c r="P29" s="57"/>
      <c r="Q29" s="57"/>
      <c r="R29" s="57"/>
      <c r="S29" s="37"/>
      <c r="T29" s="37"/>
      <c r="U29" s="37"/>
      <c r="V29" s="37"/>
      <c r="W29" s="37"/>
      <c r="X29" s="37"/>
      <c r="Y29" s="37"/>
      <c r="Z29" s="37"/>
      <c r="AA29" s="37"/>
    </row>
    <row r="30" spans="1:27" ht="17.25" customHeight="1">
      <c r="A30" s="97" t="s">
        <v>47</v>
      </c>
      <c r="B30" s="98">
        <f>C30*1.43</f>
        <v>143</v>
      </c>
      <c r="C30" s="96">
        <v>100</v>
      </c>
      <c r="D30" s="49"/>
      <c r="E30" s="65"/>
      <c r="F30" s="65"/>
      <c r="G30" s="65"/>
      <c r="H30" s="99"/>
      <c r="I30" s="67"/>
      <c r="J30" s="52">
        <f t="shared" si="3"/>
        <v>0</v>
      </c>
      <c r="K30" s="100"/>
      <c r="L30" s="60"/>
      <c r="M30" s="60"/>
      <c r="N30" s="60"/>
      <c r="O30" s="57"/>
      <c r="P30" s="57"/>
      <c r="Q30" s="60"/>
      <c r="R30" s="60"/>
      <c r="S30" s="37"/>
      <c r="T30" s="37"/>
      <c r="U30" s="37"/>
      <c r="V30" s="37"/>
      <c r="W30" s="37"/>
      <c r="X30" s="37"/>
      <c r="Y30" s="37"/>
      <c r="Z30" s="37"/>
      <c r="AA30" s="37"/>
    </row>
    <row r="31" spans="1:27" ht="17.25" customHeight="1">
      <c r="A31" s="97" t="s">
        <v>48</v>
      </c>
      <c r="B31" s="98">
        <f>C31*1.54</f>
        <v>154</v>
      </c>
      <c r="C31" s="96">
        <v>100</v>
      </c>
      <c r="D31" s="49"/>
      <c r="E31" s="65"/>
      <c r="F31" s="65"/>
      <c r="G31" s="65"/>
      <c r="H31" s="99"/>
      <c r="I31" s="67"/>
      <c r="J31" s="52">
        <f t="shared" si="3"/>
        <v>0</v>
      </c>
      <c r="K31" s="100"/>
      <c r="L31" s="60"/>
      <c r="M31" s="60"/>
      <c r="N31" s="60"/>
      <c r="O31" s="57"/>
      <c r="P31" s="57"/>
      <c r="Q31" s="60"/>
      <c r="R31" s="60"/>
      <c r="S31" s="37"/>
      <c r="T31" s="37"/>
      <c r="U31" s="37"/>
      <c r="V31" s="37"/>
      <c r="W31" s="37"/>
      <c r="X31" s="37"/>
      <c r="Y31" s="37"/>
      <c r="Z31" s="37"/>
      <c r="AA31" s="37"/>
    </row>
    <row r="32" spans="1:27" s="69" customFormat="1" ht="15.75" customHeight="1">
      <c r="A32" s="97" t="s">
        <v>49</v>
      </c>
      <c r="B32" s="98">
        <f>C32*1.67</f>
        <v>167</v>
      </c>
      <c r="C32" s="96">
        <v>100</v>
      </c>
      <c r="D32" s="49"/>
      <c r="E32" s="70">
        <f>2*C32/100</f>
        <v>2</v>
      </c>
      <c r="F32" s="70">
        <f>0.1*C32/100</f>
        <v>0.1</v>
      </c>
      <c r="G32" s="70">
        <f>19.7*C32/100</f>
        <v>19.7</v>
      </c>
      <c r="H32" s="99"/>
      <c r="I32" s="39">
        <v>0</v>
      </c>
      <c r="J32" s="52">
        <f t="shared" si="3"/>
        <v>0</v>
      </c>
      <c r="K32" s="100"/>
      <c r="L32" s="60"/>
      <c r="M32" s="60"/>
      <c r="N32" s="60"/>
      <c r="O32" s="57"/>
      <c r="P32" s="57"/>
      <c r="Q32" s="60"/>
      <c r="R32" s="60"/>
      <c r="S32" s="68"/>
      <c r="T32" s="68"/>
      <c r="U32" s="68"/>
      <c r="V32" s="68"/>
      <c r="W32" s="68"/>
      <c r="X32" s="68"/>
      <c r="Y32" s="68"/>
      <c r="Z32" s="68"/>
      <c r="AA32" s="68"/>
    </row>
    <row r="33" spans="1:27" ht="19.5" customHeight="1">
      <c r="A33" s="63" t="s">
        <v>50</v>
      </c>
      <c r="B33" s="78">
        <f>C33*1.25</f>
        <v>12.5</v>
      </c>
      <c r="C33" s="96">
        <v>10</v>
      </c>
      <c r="D33" s="42"/>
      <c r="E33" s="43"/>
      <c r="F33" s="43"/>
      <c r="G33" s="43"/>
      <c r="H33" s="44"/>
      <c r="I33" s="59"/>
      <c r="J33" s="52">
        <f t="shared" si="3"/>
        <v>0</v>
      </c>
      <c r="K33" s="71"/>
      <c r="L33" s="57"/>
      <c r="M33" s="57"/>
      <c r="N33" s="57"/>
      <c r="O33" s="57"/>
      <c r="P33" s="57"/>
      <c r="Q33" s="57"/>
      <c r="R33" s="57"/>
      <c r="S33" s="37"/>
      <c r="T33" s="37"/>
      <c r="U33" s="37"/>
      <c r="V33" s="37"/>
      <c r="W33" s="37"/>
      <c r="X33" s="37"/>
      <c r="Y33" s="37"/>
      <c r="Z33" s="37"/>
      <c r="AA33" s="37"/>
    </row>
    <row r="34" spans="1:27" ht="19.5" customHeight="1">
      <c r="A34" s="61" t="s">
        <v>51</v>
      </c>
      <c r="B34" s="101">
        <f>C34*1.33</f>
        <v>13.3</v>
      </c>
      <c r="C34" s="102">
        <v>10</v>
      </c>
      <c r="D34" s="49"/>
      <c r="E34" s="70">
        <f>1.3*C34/100</f>
        <v>0.13</v>
      </c>
      <c r="F34" s="70">
        <f>0.1*C34/100</f>
        <v>0.01</v>
      </c>
      <c r="G34" s="70">
        <f>7*C34/100</f>
        <v>0.7</v>
      </c>
      <c r="H34" s="99"/>
      <c r="I34" s="39">
        <v>0</v>
      </c>
      <c r="J34" s="52">
        <f t="shared" si="3"/>
        <v>0</v>
      </c>
      <c r="K34" s="100"/>
      <c r="L34" s="60"/>
      <c r="M34" s="60"/>
      <c r="N34" s="60"/>
      <c r="O34" s="57"/>
      <c r="P34" s="57"/>
      <c r="Q34" s="60"/>
      <c r="R34" s="60"/>
      <c r="S34" s="37"/>
      <c r="T34" s="37"/>
      <c r="U34" s="37"/>
      <c r="V34" s="37"/>
      <c r="W34" s="37"/>
      <c r="X34" s="37"/>
      <c r="Y34" s="37"/>
      <c r="Z34" s="37"/>
      <c r="AA34" s="37"/>
    </row>
    <row r="35" spans="1:27" ht="18.75" customHeight="1">
      <c r="A35" s="47" t="s">
        <v>52</v>
      </c>
      <c r="B35" s="103">
        <f>C35*1.19</f>
        <v>10.115</v>
      </c>
      <c r="C35" s="96">
        <v>8.5</v>
      </c>
      <c r="D35" s="42"/>
      <c r="E35" s="70">
        <f>1.7*C35/100</f>
        <v>0.14449999999999999</v>
      </c>
      <c r="F35" s="70">
        <v>0</v>
      </c>
      <c r="G35" s="70">
        <f>9.5*C35/100</f>
        <v>0.8075</v>
      </c>
      <c r="H35" s="44"/>
      <c r="I35" s="59">
        <v>0</v>
      </c>
      <c r="J35" s="52">
        <f t="shared" si="3"/>
        <v>0</v>
      </c>
      <c r="K35" s="71"/>
      <c r="L35" s="57"/>
      <c r="M35" s="57"/>
      <c r="N35" s="57"/>
      <c r="O35" s="57"/>
      <c r="P35" s="57"/>
      <c r="Q35" s="57"/>
      <c r="R35" s="57"/>
      <c r="S35" s="37"/>
      <c r="T35" s="37"/>
      <c r="U35" s="37"/>
      <c r="V35" s="37"/>
      <c r="W35" s="37"/>
      <c r="X35" s="37"/>
      <c r="Y35" s="37"/>
      <c r="Z35" s="37"/>
      <c r="AA35" s="37"/>
    </row>
    <row r="36" spans="1:27" s="69" customFormat="1" ht="17.25" customHeight="1">
      <c r="A36" s="63" t="s">
        <v>53</v>
      </c>
      <c r="B36" s="104">
        <v>2.5</v>
      </c>
      <c r="C36" s="104">
        <v>2.5</v>
      </c>
      <c r="D36" s="42"/>
      <c r="E36" s="56">
        <f>0.6*C36/100</f>
        <v>1.4999999999999999E-2</v>
      </c>
      <c r="F36" s="56">
        <f>82.5*C36/100</f>
        <v>2.0625</v>
      </c>
      <c r="G36" s="56">
        <f>0.9*C36/100</f>
        <v>2.2499999999999999E-2</v>
      </c>
      <c r="H36" s="44"/>
      <c r="I36" s="52">
        <v>0</v>
      </c>
      <c r="J36" s="52">
        <f t="shared" si="3"/>
        <v>0</v>
      </c>
      <c r="K36" s="71"/>
      <c r="L36" s="60"/>
      <c r="M36" s="60"/>
      <c r="N36" s="60"/>
      <c r="O36" s="57"/>
      <c r="P36" s="57"/>
      <c r="Q36" s="60"/>
      <c r="R36" s="60"/>
      <c r="S36" s="68"/>
      <c r="T36" s="68"/>
      <c r="U36" s="68"/>
      <c r="V36" s="68"/>
      <c r="W36" s="68"/>
      <c r="X36" s="68"/>
      <c r="Y36" s="68"/>
      <c r="Z36" s="68"/>
      <c r="AA36" s="68"/>
    </row>
    <row r="37" spans="1:27" ht="18" customHeight="1">
      <c r="A37" s="47" t="s">
        <v>54</v>
      </c>
      <c r="B37" s="104">
        <v>5</v>
      </c>
      <c r="C37" s="104">
        <v>5</v>
      </c>
      <c r="D37" s="42"/>
      <c r="E37" s="50">
        <f>12.7*C37/100</f>
        <v>0.63500000000000001</v>
      </c>
      <c r="F37" s="50">
        <f>11.5*C37/100</f>
        <v>0.57499999999999996</v>
      </c>
      <c r="G37" s="50">
        <f>0.7*C37/100</f>
        <v>3.5000000000000003E-2</v>
      </c>
      <c r="H37" s="44"/>
      <c r="I37" s="52">
        <v>0</v>
      </c>
      <c r="J37" s="52">
        <f>I37*B37/40</f>
        <v>0</v>
      </c>
      <c r="K37" s="71"/>
      <c r="L37" s="57"/>
      <c r="M37" s="57"/>
      <c r="N37" s="57"/>
      <c r="O37" s="57"/>
      <c r="P37" s="57"/>
      <c r="Q37" s="57"/>
      <c r="R37" s="57"/>
      <c r="S37" s="37"/>
      <c r="T37" s="37"/>
      <c r="U37" s="37"/>
      <c r="V37" s="37"/>
      <c r="W37" s="37"/>
      <c r="X37" s="37"/>
      <c r="Y37" s="37"/>
      <c r="Z37" s="37"/>
      <c r="AA37" s="37"/>
    </row>
    <row r="38" spans="1:27" s="69" customFormat="1" ht="26.1" customHeight="1">
      <c r="A38" s="49"/>
      <c r="B38" s="49"/>
      <c r="C38" s="49"/>
      <c r="D38" s="49"/>
      <c r="E38" s="39">
        <f>E39-(E39*6/100)</f>
        <v>17.790439999999997</v>
      </c>
      <c r="F38" s="39">
        <f>F39-(F39*12/100)</f>
        <v>11.487520000000002</v>
      </c>
      <c r="G38" s="39">
        <f>G39-(G39*9/100)</f>
        <v>11.456899999999999</v>
      </c>
      <c r="H38" s="105">
        <f>E38*4+F38*9+G38*4</f>
        <v>220.37703999999999</v>
      </c>
      <c r="I38" s="76"/>
      <c r="J38" s="76"/>
      <c r="K38" s="106"/>
      <c r="L38" s="60"/>
      <c r="M38" s="60"/>
      <c r="N38" s="60"/>
      <c r="O38" s="57"/>
      <c r="P38" s="57"/>
      <c r="Q38" s="60"/>
      <c r="R38" s="60"/>
      <c r="S38" s="68"/>
      <c r="T38" s="68"/>
      <c r="U38" s="68"/>
      <c r="V38" s="68"/>
      <c r="W38" s="68"/>
      <c r="X38" s="68"/>
      <c r="Y38" s="68"/>
      <c r="Z38" s="68"/>
      <c r="AA38" s="68"/>
    </row>
    <row r="39" spans="1:27" s="69" customFormat="1" ht="32.25" customHeight="1">
      <c r="A39" s="4" t="s">
        <v>55</v>
      </c>
      <c r="B39" s="4"/>
      <c r="C39" s="4"/>
      <c r="D39" s="49" t="s">
        <v>56</v>
      </c>
      <c r="E39" s="43">
        <f>E40+E41+E42+E43+E44</f>
        <v>18.925999999999998</v>
      </c>
      <c r="F39" s="43">
        <f>F40+F41+F42+F43+F44</f>
        <v>13.054000000000002</v>
      </c>
      <c r="G39" s="43">
        <f>G40+G41+G42+G43+G44</f>
        <v>12.59</v>
      </c>
      <c r="H39" s="108">
        <f>G39*4+F39*9+E39*4</f>
        <v>243.55</v>
      </c>
      <c r="I39" s="76"/>
      <c r="J39" s="109">
        <f>J40+J41+J42+J43+J44</f>
        <v>0</v>
      </c>
      <c r="K39" s="45">
        <v>0.1125</v>
      </c>
      <c r="L39" s="45">
        <v>6.7500000000000004E-2</v>
      </c>
      <c r="M39" s="45">
        <v>22.477499999999999</v>
      </c>
      <c r="N39" s="45">
        <v>2.5649999999999999</v>
      </c>
      <c r="O39" s="45">
        <v>34.841250000000002</v>
      </c>
      <c r="P39" s="45">
        <v>144.55125000000001</v>
      </c>
      <c r="Q39" s="45">
        <v>22.9725</v>
      </c>
      <c r="R39" s="45">
        <v>1.94625</v>
      </c>
      <c r="S39" s="68"/>
      <c r="T39" s="68"/>
      <c r="U39" s="68"/>
      <c r="V39" s="68"/>
      <c r="W39" s="68"/>
      <c r="X39" s="68"/>
      <c r="Y39" s="68"/>
      <c r="Z39" s="68"/>
      <c r="AA39" s="68"/>
    </row>
    <row r="40" spans="1:27" s="69" customFormat="1" ht="20.25" customHeight="1">
      <c r="A40" s="74" t="s">
        <v>57</v>
      </c>
      <c r="B40" s="110">
        <v>74</v>
      </c>
      <c r="C40" s="111">
        <v>74</v>
      </c>
      <c r="D40" s="62"/>
      <c r="E40" s="92">
        <f>18.9*C40/100</f>
        <v>13.985999999999999</v>
      </c>
      <c r="F40" s="92">
        <f>12.4*C40/100</f>
        <v>9.1760000000000002</v>
      </c>
      <c r="G40" s="92">
        <v>0</v>
      </c>
      <c r="H40" s="76"/>
      <c r="I40" s="76">
        <v>0</v>
      </c>
      <c r="J40" s="83">
        <f>I40*B40/1000</f>
        <v>0</v>
      </c>
      <c r="K40" s="106"/>
      <c r="L40" s="60"/>
      <c r="M40" s="60"/>
      <c r="N40" s="60"/>
      <c r="O40" s="57"/>
      <c r="P40" s="57"/>
      <c r="Q40" s="60"/>
      <c r="R40" s="60"/>
      <c r="S40" s="68"/>
      <c r="T40" s="68"/>
      <c r="U40" s="68"/>
      <c r="V40" s="68"/>
      <c r="W40" s="68"/>
      <c r="X40" s="68"/>
      <c r="Y40" s="68"/>
      <c r="Z40" s="68"/>
      <c r="AA40" s="68"/>
    </row>
    <row r="41" spans="1:27" s="69" customFormat="1" ht="14.25" customHeight="1">
      <c r="A41" s="112" t="s">
        <v>36</v>
      </c>
      <c r="B41" s="110">
        <v>18</v>
      </c>
      <c r="C41" s="111">
        <v>18</v>
      </c>
      <c r="D41" s="62"/>
      <c r="E41" s="79">
        <f>7.6*C41/100</f>
        <v>1.3679999999999999</v>
      </c>
      <c r="F41" s="79">
        <f>0.9*C41/100</f>
        <v>0.16200000000000001</v>
      </c>
      <c r="G41" s="79">
        <f>48.4*C41/100</f>
        <v>8.7119999999999997</v>
      </c>
      <c r="H41" s="59"/>
      <c r="I41" s="76">
        <v>0</v>
      </c>
      <c r="J41" s="76">
        <f>B41*I41/1000</f>
        <v>0</v>
      </c>
      <c r="K41" s="113"/>
      <c r="L41" s="57"/>
      <c r="M41" s="57"/>
      <c r="N41" s="57"/>
      <c r="O41" s="57"/>
      <c r="P41" s="57"/>
      <c r="Q41" s="57"/>
      <c r="R41" s="57"/>
      <c r="S41" s="68"/>
      <c r="T41" s="68"/>
      <c r="U41" s="68"/>
      <c r="V41" s="68"/>
      <c r="W41" s="68"/>
      <c r="X41" s="68"/>
      <c r="Y41" s="68"/>
      <c r="Z41" s="68"/>
      <c r="AA41" s="68"/>
    </row>
    <row r="42" spans="1:27" ht="13.5" customHeight="1">
      <c r="A42" s="112" t="s">
        <v>30</v>
      </c>
      <c r="B42" s="110">
        <v>24</v>
      </c>
      <c r="C42" s="111">
        <v>24</v>
      </c>
      <c r="D42" s="62"/>
      <c r="E42" s="58">
        <f>2.8*C42/100</f>
        <v>0.67199999999999993</v>
      </c>
      <c r="F42" s="58">
        <f>3.2*C42/100</f>
        <v>0.76800000000000013</v>
      </c>
      <c r="G42" s="58">
        <f>4.7*C42/100</f>
        <v>1.1280000000000001</v>
      </c>
      <c r="H42" s="45"/>
      <c r="I42" s="76">
        <v>0</v>
      </c>
      <c r="J42" s="76">
        <f>B42*I42/1000</f>
        <v>0</v>
      </c>
      <c r="K42" s="67"/>
      <c r="L42" s="45"/>
      <c r="M42" s="45"/>
      <c r="N42" s="45"/>
      <c r="O42" s="45"/>
      <c r="P42" s="45"/>
      <c r="Q42" s="45"/>
      <c r="R42" s="45"/>
      <c r="S42" s="37"/>
      <c r="T42" s="37"/>
      <c r="U42" s="37"/>
      <c r="V42" s="37"/>
      <c r="W42" s="37"/>
      <c r="X42" s="37"/>
      <c r="Y42" s="37"/>
      <c r="Z42" s="37"/>
      <c r="AA42" s="37"/>
    </row>
    <row r="43" spans="1:27" s="69" customFormat="1" ht="14.25" customHeight="1">
      <c r="A43" s="112" t="s">
        <v>58</v>
      </c>
      <c r="B43" s="110">
        <v>10</v>
      </c>
      <c r="C43" s="111">
        <v>10</v>
      </c>
      <c r="D43" s="114"/>
      <c r="E43" s="58">
        <f>29*C43/100</f>
        <v>2.9</v>
      </c>
      <c r="F43" s="58">
        <f>9.5*C43/100</f>
        <v>0.95</v>
      </c>
      <c r="G43" s="58">
        <f>27.5*C43/100</f>
        <v>2.75</v>
      </c>
      <c r="H43" s="115"/>
      <c r="I43" s="76">
        <v>0</v>
      </c>
      <c r="J43" s="76">
        <f>B43*I43/1000</f>
        <v>0</v>
      </c>
      <c r="K43" s="116"/>
      <c r="L43" s="60"/>
      <c r="M43" s="60"/>
      <c r="N43" s="60"/>
      <c r="O43" s="57"/>
      <c r="P43" s="57"/>
      <c r="Q43" s="60"/>
      <c r="R43" s="60"/>
      <c r="S43" s="68"/>
      <c r="T43" s="68"/>
      <c r="U43" s="68"/>
      <c r="V43" s="68"/>
      <c r="W43" s="68"/>
      <c r="X43" s="68"/>
      <c r="Y43" s="68"/>
      <c r="Z43" s="68"/>
      <c r="AA43" s="68"/>
    </row>
    <row r="44" spans="1:27" s="69" customFormat="1" ht="14.25" customHeight="1">
      <c r="A44" s="112" t="s">
        <v>59</v>
      </c>
      <c r="B44" s="110">
        <v>2</v>
      </c>
      <c r="C44" s="111">
        <v>2</v>
      </c>
      <c r="D44" s="114"/>
      <c r="E44" s="56">
        <f>0*C44/100</f>
        <v>0</v>
      </c>
      <c r="F44" s="56">
        <f>99.9*C44/100</f>
        <v>1.9980000000000002</v>
      </c>
      <c r="G44" s="56">
        <f>0*C44/100</f>
        <v>0</v>
      </c>
      <c r="H44" s="115"/>
      <c r="I44" s="76">
        <v>0</v>
      </c>
      <c r="J44" s="76">
        <f>B44*I44/1000</f>
        <v>0</v>
      </c>
      <c r="K44" s="116"/>
      <c r="L44" s="60"/>
      <c r="M44" s="60"/>
      <c r="N44" s="60"/>
      <c r="O44" s="57"/>
      <c r="P44" s="57"/>
      <c r="Q44" s="60"/>
      <c r="R44" s="60"/>
      <c r="S44" s="68"/>
      <c r="T44" s="68"/>
      <c r="U44" s="68"/>
      <c r="V44" s="68"/>
      <c r="W44" s="68"/>
      <c r="X44" s="68"/>
      <c r="Y44" s="68"/>
      <c r="Z44" s="68"/>
      <c r="AA44" s="68"/>
    </row>
    <row r="45" spans="1:27" s="69" customFormat="1" ht="19.5" customHeight="1">
      <c r="A45" s="107" t="s">
        <v>60</v>
      </c>
      <c r="B45" s="62"/>
      <c r="C45" s="62"/>
      <c r="D45" s="117">
        <v>30</v>
      </c>
      <c r="E45" s="58">
        <f>E47+E48+E50+E51</f>
        <v>0.63300000000000001</v>
      </c>
      <c r="F45" s="58">
        <f>F47+F48+F50+F51</f>
        <v>1.7</v>
      </c>
      <c r="G45" s="58">
        <f>G47+G48+G50+G51</f>
        <v>3.8460000000000001</v>
      </c>
      <c r="H45" s="66">
        <f>E45*4+F45*9+G45*4</f>
        <v>33.216000000000001</v>
      </c>
      <c r="I45" s="67"/>
      <c r="J45" s="85">
        <f>J46+J47+J48+J49+J50+J51</f>
        <v>0</v>
      </c>
      <c r="K45" s="45"/>
      <c r="L45" s="45"/>
      <c r="M45" s="45"/>
      <c r="N45" s="45"/>
      <c r="O45" s="45"/>
      <c r="P45" s="45"/>
      <c r="Q45" s="45"/>
      <c r="R45" s="45"/>
      <c r="S45" s="68"/>
      <c r="T45" s="68"/>
      <c r="U45" s="68"/>
      <c r="V45" s="68"/>
      <c r="W45" s="68"/>
      <c r="X45" s="68"/>
      <c r="Y45" s="68"/>
      <c r="Z45" s="68"/>
      <c r="AA45" s="68"/>
    </row>
    <row r="46" spans="1:27" s="123" customFormat="1" ht="15.75" customHeight="1">
      <c r="A46" s="63" t="s">
        <v>61</v>
      </c>
      <c r="B46" s="80">
        <v>30</v>
      </c>
      <c r="C46" s="80">
        <v>30</v>
      </c>
      <c r="D46" s="118"/>
      <c r="E46" s="119"/>
      <c r="F46" s="120"/>
      <c r="G46" s="121"/>
      <c r="H46" s="44"/>
      <c r="I46" s="58"/>
      <c r="J46" s="39">
        <f>I46*B46/1000</f>
        <v>0</v>
      </c>
      <c r="K46" s="76"/>
      <c r="L46" s="76"/>
      <c r="M46" s="76"/>
      <c r="N46" s="76"/>
      <c r="O46" s="76"/>
      <c r="P46" s="76"/>
      <c r="Q46" s="76"/>
      <c r="R46" s="76"/>
      <c r="S46" s="122"/>
      <c r="T46" s="122"/>
      <c r="U46" s="122"/>
      <c r="V46" s="122"/>
      <c r="W46" s="122"/>
      <c r="X46" s="122"/>
      <c r="Y46" s="122"/>
      <c r="Z46" s="122"/>
      <c r="AA46" s="122"/>
    </row>
    <row r="47" spans="1:27" s="69" customFormat="1" ht="19.5" customHeight="1">
      <c r="A47" s="63" t="s">
        <v>62</v>
      </c>
      <c r="B47" s="80">
        <v>5</v>
      </c>
      <c r="C47" s="80">
        <v>5</v>
      </c>
      <c r="D47" s="118"/>
      <c r="E47" s="56">
        <f>10.5*C47/100</f>
        <v>0.52500000000000002</v>
      </c>
      <c r="F47" s="50">
        <f>1*C47/100</f>
        <v>0.05</v>
      </c>
      <c r="G47" s="50">
        <f>69*C47/100</f>
        <v>3.45</v>
      </c>
      <c r="H47" s="44"/>
      <c r="I47" s="58">
        <v>0</v>
      </c>
      <c r="J47" s="39">
        <f>I47*B47/1000</f>
        <v>0</v>
      </c>
      <c r="K47" s="52"/>
      <c r="L47" s="54"/>
      <c r="M47" s="54"/>
      <c r="N47" s="54"/>
      <c r="O47" s="54"/>
      <c r="P47" s="54"/>
      <c r="Q47" s="54"/>
      <c r="R47" s="54"/>
      <c r="S47" s="68"/>
      <c r="T47" s="68"/>
      <c r="U47" s="68"/>
      <c r="V47" s="68"/>
      <c r="W47" s="68"/>
      <c r="X47" s="68"/>
      <c r="Y47" s="68"/>
      <c r="Z47" s="68"/>
      <c r="AA47" s="68"/>
    </row>
    <row r="48" spans="1:27" s="69" customFormat="1" ht="19.5" customHeight="1">
      <c r="A48" s="63" t="s">
        <v>63</v>
      </c>
      <c r="B48" s="80">
        <v>2</v>
      </c>
      <c r="C48" s="80">
        <v>2</v>
      </c>
      <c r="D48" s="118"/>
      <c r="E48" s="56">
        <f>0.6*C48/100</f>
        <v>1.2E-2</v>
      </c>
      <c r="F48" s="56">
        <f>82.5*C48/100</f>
        <v>1.65</v>
      </c>
      <c r="G48" s="56">
        <f>0.9*C48/100</f>
        <v>1.8000000000000002E-2</v>
      </c>
      <c r="H48" s="44"/>
      <c r="I48" s="124">
        <v>0</v>
      </c>
      <c r="J48" s="39">
        <f>I48*B48/1000</f>
        <v>0</v>
      </c>
      <c r="K48" s="39"/>
      <c r="L48" s="39"/>
      <c r="M48" s="39"/>
      <c r="N48" s="39"/>
      <c r="O48" s="39"/>
      <c r="P48" s="39"/>
      <c r="Q48" s="39"/>
      <c r="R48" s="39"/>
      <c r="S48" s="68"/>
      <c r="T48" s="68"/>
      <c r="U48" s="68"/>
      <c r="V48" s="68"/>
      <c r="W48" s="68"/>
      <c r="X48" s="68"/>
      <c r="Y48" s="68"/>
      <c r="Z48" s="68"/>
      <c r="AA48" s="68"/>
    </row>
    <row r="49" spans="1:27" s="69" customFormat="1" ht="26.1" customHeight="1">
      <c r="A49" s="125" t="s">
        <v>64</v>
      </c>
      <c r="B49" s="126">
        <v>8</v>
      </c>
      <c r="C49" s="127">
        <v>8</v>
      </c>
      <c r="D49" s="128"/>
      <c r="E49" s="129">
        <f>2.8*C49/100</f>
        <v>0.22399999999999998</v>
      </c>
      <c r="F49" s="50">
        <f>20*C49/100</f>
        <v>1.6</v>
      </c>
      <c r="G49" s="50">
        <f>3.2*C49/100</f>
        <v>0.25600000000000001</v>
      </c>
      <c r="H49" s="130"/>
      <c r="I49" s="59">
        <v>0</v>
      </c>
      <c r="J49" s="76">
        <f>I49*B49/1000</f>
        <v>0</v>
      </c>
      <c r="K49" s="131"/>
      <c r="L49" s="53"/>
      <c r="M49" s="53"/>
      <c r="N49" s="53"/>
      <c r="O49" s="54"/>
      <c r="P49" s="54"/>
      <c r="Q49" s="53"/>
      <c r="R49" s="53"/>
      <c r="S49" s="68"/>
      <c r="T49" s="68"/>
      <c r="U49" s="68"/>
      <c r="V49" s="68"/>
      <c r="W49" s="68"/>
      <c r="X49" s="68"/>
      <c r="Y49" s="68"/>
      <c r="Z49" s="68"/>
      <c r="AA49" s="68"/>
    </row>
    <row r="50" spans="1:27" ht="55.5" customHeight="1">
      <c r="A50" s="63" t="s">
        <v>65</v>
      </c>
      <c r="B50" s="80">
        <v>2</v>
      </c>
      <c r="C50" s="80">
        <v>2</v>
      </c>
      <c r="D50" s="118"/>
      <c r="E50" s="56">
        <f>4.8*C50/100</f>
        <v>9.6000000000000002E-2</v>
      </c>
      <c r="F50" s="56">
        <v>0</v>
      </c>
      <c r="G50" s="50">
        <f>18.9*C50/100</f>
        <v>0.37799999999999995</v>
      </c>
      <c r="H50" s="44"/>
      <c r="I50" s="52">
        <v>0</v>
      </c>
      <c r="J50" s="39">
        <f>I50*B50/1000</f>
        <v>0</v>
      </c>
      <c r="K50" s="131"/>
      <c r="L50" s="53"/>
      <c r="M50" s="53"/>
      <c r="N50" s="53"/>
      <c r="O50" s="54"/>
      <c r="P50" s="54"/>
      <c r="Q50" s="53"/>
      <c r="R50" s="53"/>
      <c r="S50" s="37"/>
      <c r="T50" s="37"/>
      <c r="U50" s="37"/>
      <c r="V50" s="37"/>
      <c r="W50" s="37"/>
      <c r="X50" s="37"/>
      <c r="Y50" s="37"/>
      <c r="Z50" s="37"/>
      <c r="AA50" s="37"/>
    </row>
    <row r="51" spans="1:27" s="69" customFormat="1" ht="14.25" hidden="1" customHeight="1">
      <c r="A51" s="97"/>
      <c r="B51" s="78"/>
      <c r="C51" s="132"/>
      <c r="D51" s="133"/>
      <c r="E51" s="56"/>
      <c r="F51" s="56"/>
      <c r="G51" s="56"/>
      <c r="H51" s="134"/>
      <c r="I51" s="39"/>
      <c r="J51" s="39"/>
      <c r="K51" s="116"/>
      <c r="L51" s="54"/>
      <c r="M51" s="54"/>
      <c r="N51" s="54"/>
      <c r="O51" s="54"/>
      <c r="P51" s="54"/>
      <c r="Q51" s="54"/>
      <c r="R51" s="54"/>
      <c r="S51" s="68"/>
      <c r="T51" s="68"/>
      <c r="U51" s="68"/>
      <c r="V51" s="68"/>
      <c r="W51" s="68"/>
      <c r="X51" s="68"/>
      <c r="Y51" s="68"/>
      <c r="Z51" s="68"/>
      <c r="AA51" s="68"/>
    </row>
    <row r="52" spans="1:27" ht="20.25" customHeight="1">
      <c r="A52" s="3"/>
      <c r="B52" s="3"/>
      <c r="C52" s="3"/>
      <c r="D52" s="128"/>
      <c r="E52" s="39">
        <f>E53-(E53*6/100)</f>
        <v>5.1812799999999992</v>
      </c>
      <c r="F52" s="39">
        <f>F53-(F53*12/100)</f>
        <v>2.1120000000000001</v>
      </c>
      <c r="G52" s="39">
        <f>G53-(G53*9/100)</f>
        <v>32.321379999999998</v>
      </c>
      <c r="H52" s="105">
        <f>E52*4+F52*9+G52*4</f>
        <v>169.01864</v>
      </c>
      <c r="I52" s="52"/>
      <c r="J52" s="52"/>
      <c r="K52" s="59"/>
      <c r="L52" s="135"/>
      <c r="M52" s="135"/>
      <c r="N52" s="135"/>
      <c r="O52" s="136"/>
      <c r="P52" s="136"/>
      <c r="Q52" s="135"/>
      <c r="R52" s="135"/>
      <c r="S52" s="37"/>
      <c r="T52" s="37"/>
      <c r="U52" s="37"/>
      <c r="V52" s="37"/>
      <c r="W52" s="37"/>
      <c r="X52" s="37"/>
      <c r="Y52" s="37"/>
      <c r="Z52" s="37"/>
      <c r="AA52" s="37"/>
    </row>
    <row r="53" spans="1:27" ht="24" customHeight="1">
      <c r="A53" s="6" t="s">
        <v>66</v>
      </c>
      <c r="B53" s="6"/>
      <c r="C53" s="6"/>
      <c r="D53" s="137" t="s">
        <v>67</v>
      </c>
      <c r="E53" s="65">
        <f>E54+E55+E56</f>
        <v>5.5119999999999996</v>
      </c>
      <c r="F53" s="65">
        <f>F54+F55+F56</f>
        <v>2.4</v>
      </c>
      <c r="G53" s="65">
        <f>G54+G55+G56</f>
        <v>35.518000000000001</v>
      </c>
      <c r="H53" s="82">
        <f>E53*4+F53*9+G53*4</f>
        <v>185.72</v>
      </c>
      <c r="I53" s="138"/>
      <c r="J53" s="139">
        <f>J54+J55+J56</f>
        <v>0</v>
      </c>
      <c r="K53" s="67">
        <v>0</v>
      </c>
      <c r="L53" s="45">
        <v>6.6666666666666693E-2</v>
      </c>
      <c r="M53" s="45">
        <v>0.133333333333333</v>
      </c>
      <c r="N53" s="45">
        <v>1.08</v>
      </c>
      <c r="O53" s="45">
        <v>24.3466666666667</v>
      </c>
      <c r="P53" s="45">
        <v>212</v>
      </c>
      <c r="Q53" s="45">
        <v>9.1333333333333293</v>
      </c>
      <c r="R53" s="45">
        <v>0.94666666666666699</v>
      </c>
      <c r="S53" s="37"/>
      <c r="T53" s="37"/>
      <c r="U53" s="37"/>
      <c r="V53" s="37"/>
      <c r="W53" s="37"/>
      <c r="X53" s="37"/>
      <c r="Y53" s="37"/>
      <c r="Z53" s="37"/>
      <c r="AA53" s="37"/>
    </row>
    <row r="54" spans="1:27" ht="15.75" customHeight="1">
      <c r="A54" s="140" t="s">
        <v>28</v>
      </c>
      <c r="B54" s="141">
        <v>50</v>
      </c>
      <c r="C54" s="142">
        <v>50</v>
      </c>
      <c r="D54" s="143"/>
      <c r="E54" s="50">
        <f>11*C54/100</f>
        <v>5.5</v>
      </c>
      <c r="F54" s="50">
        <f>1.5*C54/100</f>
        <v>0.75</v>
      </c>
      <c r="G54" s="50">
        <f>71*C54/100</f>
        <v>35.5</v>
      </c>
      <c r="H54" s="50"/>
      <c r="I54" s="76">
        <v>0</v>
      </c>
      <c r="J54" s="76">
        <f>I54*B54/1000</f>
        <v>0</v>
      </c>
      <c r="K54" s="94"/>
      <c r="L54" s="60"/>
      <c r="M54" s="60"/>
      <c r="N54" s="60"/>
      <c r="O54" s="57"/>
      <c r="P54" s="57"/>
      <c r="Q54" s="60"/>
      <c r="R54" s="60"/>
      <c r="S54" s="37"/>
      <c r="T54" s="37"/>
      <c r="U54" s="37"/>
      <c r="V54" s="37"/>
      <c r="W54" s="37"/>
      <c r="X54" s="37"/>
      <c r="Y54" s="37"/>
      <c r="Z54" s="37"/>
      <c r="AA54" s="37"/>
    </row>
    <row r="55" spans="1:27" s="69" customFormat="1" ht="14.25" customHeight="1">
      <c r="A55" s="140" t="s">
        <v>68</v>
      </c>
      <c r="B55" s="141">
        <v>1</v>
      </c>
      <c r="C55" s="142">
        <v>1</v>
      </c>
      <c r="D55" s="143"/>
      <c r="E55" s="50">
        <v>0</v>
      </c>
      <c r="F55" s="50">
        <v>0</v>
      </c>
      <c r="G55" s="50">
        <v>0</v>
      </c>
      <c r="H55" s="50"/>
      <c r="I55" s="52">
        <v>0</v>
      </c>
      <c r="J55" s="76">
        <f>I55*B55/1000</f>
        <v>0</v>
      </c>
      <c r="K55" s="59"/>
      <c r="L55" s="59"/>
      <c r="M55" s="59"/>
      <c r="N55" s="59"/>
      <c r="O55" s="59"/>
      <c r="P55" s="59"/>
      <c r="Q55" s="59"/>
      <c r="R55" s="59"/>
      <c r="S55" s="68"/>
      <c r="T55" s="68"/>
      <c r="U55" s="68"/>
      <c r="V55" s="68"/>
      <c r="W55" s="68"/>
      <c r="X55" s="68"/>
      <c r="Y55" s="68"/>
      <c r="Z55" s="68"/>
      <c r="AA55" s="68"/>
    </row>
    <row r="56" spans="1:27" ht="18" customHeight="1">
      <c r="A56" s="125" t="s">
        <v>33</v>
      </c>
      <c r="B56" s="144">
        <v>2</v>
      </c>
      <c r="C56" s="145">
        <v>2</v>
      </c>
      <c r="D56" s="126"/>
      <c r="E56" s="56">
        <f>0.6*C56/100</f>
        <v>1.2E-2</v>
      </c>
      <c r="F56" s="56">
        <f>82.5*C56/100</f>
        <v>1.65</v>
      </c>
      <c r="G56" s="56">
        <f>0.9*C56/100</f>
        <v>1.8000000000000002E-2</v>
      </c>
      <c r="H56" s="146"/>
      <c r="I56" s="147">
        <v>0</v>
      </c>
      <c r="J56" s="76">
        <f>I56*B56/1000</f>
        <v>0</v>
      </c>
      <c r="K56" s="148"/>
      <c r="L56" s="148"/>
      <c r="M56" s="148"/>
      <c r="N56" s="148"/>
      <c r="O56" s="148"/>
      <c r="P56" s="148"/>
      <c r="Q56" s="148"/>
      <c r="R56" s="148"/>
      <c r="S56" s="37"/>
      <c r="T56" s="37"/>
      <c r="U56" s="37"/>
      <c r="V56" s="37"/>
      <c r="W56" s="37"/>
      <c r="X56" s="37"/>
      <c r="Y56" s="37"/>
      <c r="Z56" s="37"/>
      <c r="AA56" s="37"/>
    </row>
    <row r="57" spans="1:27" s="69" customFormat="1" ht="26.1" customHeight="1">
      <c r="A57" s="5" t="s">
        <v>69</v>
      </c>
      <c r="B57" s="5"/>
      <c r="C57" s="5"/>
      <c r="D57" s="42" t="s">
        <v>70</v>
      </c>
      <c r="E57" s="43">
        <f>E58+E59+E60+E61</f>
        <v>0.81200000000000006</v>
      </c>
      <c r="F57" s="43">
        <f>F58+F59+F60+F61</f>
        <v>5.8069999999999995</v>
      </c>
      <c r="G57" s="43">
        <f>G58+G59+G60+G61</f>
        <v>0.81200000000000006</v>
      </c>
      <c r="H57" s="66">
        <f>G57*4+F57*9+E57*4</f>
        <v>58.758999999999993</v>
      </c>
      <c r="I57" s="45"/>
      <c r="J57" s="85">
        <f>J58+J59+J60+J61</f>
        <v>0</v>
      </c>
      <c r="K57" s="45">
        <v>9.8000000000000007</v>
      </c>
      <c r="L57" s="45">
        <v>0.03</v>
      </c>
      <c r="M57" s="45">
        <v>0</v>
      </c>
      <c r="N57" s="45">
        <v>0.1</v>
      </c>
      <c r="O57" s="45">
        <v>22.5</v>
      </c>
      <c r="P57" s="45">
        <v>41.16</v>
      </c>
      <c r="Q57" s="45">
        <v>13.72</v>
      </c>
      <c r="R57" s="45">
        <v>0.59</v>
      </c>
      <c r="S57" s="68"/>
      <c r="T57" s="68"/>
      <c r="U57" s="68"/>
      <c r="V57" s="68"/>
      <c r="W57" s="68"/>
      <c r="X57" s="68"/>
      <c r="Y57" s="68"/>
      <c r="Z57" s="68"/>
      <c r="AA57" s="68"/>
    </row>
    <row r="58" spans="1:27" s="69" customFormat="1" ht="19.5" customHeight="1">
      <c r="A58" s="47" t="s">
        <v>71</v>
      </c>
      <c r="B58" s="55">
        <f>C58*1.05</f>
        <v>105</v>
      </c>
      <c r="C58" s="48">
        <v>100</v>
      </c>
      <c r="D58" s="48"/>
      <c r="E58" s="56">
        <f>0.8*C58/100</f>
        <v>0.8</v>
      </c>
      <c r="F58" s="56">
        <f>0.8*C58/100</f>
        <v>0.8</v>
      </c>
      <c r="G58" s="56">
        <f>0.8*C58/100</f>
        <v>0.8</v>
      </c>
      <c r="H58" s="70"/>
      <c r="I58" s="52">
        <v>0</v>
      </c>
      <c r="J58" s="52">
        <f>I58*B58/1000</f>
        <v>0</v>
      </c>
      <c r="K58" s="52"/>
      <c r="L58" s="45"/>
      <c r="M58" s="45"/>
      <c r="N58" s="45"/>
      <c r="O58" s="45"/>
      <c r="P58" s="45"/>
      <c r="Q58" s="45"/>
      <c r="R58" s="45"/>
      <c r="S58" s="68"/>
      <c r="T58" s="68"/>
      <c r="U58" s="68"/>
      <c r="V58" s="68"/>
      <c r="W58" s="68"/>
      <c r="X58" s="68"/>
      <c r="Y58" s="68"/>
      <c r="Z58" s="68"/>
      <c r="AA58" s="68"/>
    </row>
    <row r="59" spans="1:27" s="69" customFormat="1" ht="15.75" customHeight="1">
      <c r="A59" s="47" t="s">
        <v>72</v>
      </c>
      <c r="B59" s="55">
        <f>C59*1.02</f>
        <v>102</v>
      </c>
      <c r="C59" s="55">
        <v>100</v>
      </c>
      <c r="D59" s="48"/>
      <c r="E59" s="56"/>
      <c r="F59" s="56"/>
      <c r="G59" s="56"/>
      <c r="H59" s="79"/>
      <c r="I59" s="59"/>
      <c r="J59" s="52">
        <f>I59*B59/1000</f>
        <v>0</v>
      </c>
      <c r="K59" s="39"/>
      <c r="L59" s="149"/>
      <c r="M59" s="149"/>
      <c r="N59" s="149"/>
      <c r="O59" s="150"/>
      <c r="P59" s="150"/>
      <c r="Q59" s="149"/>
      <c r="R59" s="149"/>
      <c r="S59" s="68"/>
      <c r="T59" s="68"/>
      <c r="U59" s="68"/>
      <c r="V59" s="68"/>
      <c r="W59" s="68"/>
      <c r="X59" s="68"/>
      <c r="Y59" s="68"/>
      <c r="Z59" s="68"/>
      <c r="AA59" s="68"/>
    </row>
    <row r="60" spans="1:27" ht="26.1" customHeight="1">
      <c r="A60" s="61" t="s">
        <v>73</v>
      </c>
      <c r="B60" s="132">
        <v>5</v>
      </c>
      <c r="C60" s="132">
        <v>5</v>
      </c>
      <c r="D60" s="48"/>
      <c r="E60" s="56">
        <f>0*C60/100</f>
        <v>0</v>
      </c>
      <c r="F60" s="56">
        <f>99.9*C60/100</f>
        <v>4.9950000000000001</v>
      </c>
      <c r="G60" s="56">
        <f>0*C60/100</f>
        <v>0</v>
      </c>
      <c r="H60" s="79"/>
      <c r="I60" s="52">
        <v>0</v>
      </c>
      <c r="J60" s="52">
        <f>I60*B60/1000</f>
        <v>0</v>
      </c>
      <c r="K60" s="39"/>
      <c r="L60" s="149"/>
      <c r="M60" s="149"/>
      <c r="N60" s="149"/>
      <c r="O60" s="150"/>
      <c r="P60" s="150"/>
      <c r="Q60" s="149"/>
      <c r="R60" s="149"/>
      <c r="S60" s="37"/>
      <c r="T60" s="37"/>
      <c r="U60" s="37"/>
      <c r="V60" s="37"/>
      <c r="W60" s="37"/>
      <c r="X60" s="37"/>
      <c r="Y60" s="37"/>
      <c r="Z60" s="37"/>
      <c r="AA60" s="37"/>
    </row>
    <row r="61" spans="1:27" s="69" customFormat="1" ht="16.5" customHeight="1">
      <c r="A61" s="47" t="s">
        <v>74</v>
      </c>
      <c r="B61" s="151">
        <f>C61*1.35</f>
        <v>2.7</v>
      </c>
      <c r="C61" s="48">
        <v>2</v>
      </c>
      <c r="D61" s="49"/>
      <c r="E61" s="56">
        <f>0.6*C61/100</f>
        <v>1.2E-2</v>
      </c>
      <c r="F61" s="56">
        <f>0.6*C61/100</f>
        <v>1.2E-2</v>
      </c>
      <c r="G61" s="56">
        <f>0.6*C61/100</f>
        <v>1.2E-2</v>
      </c>
      <c r="H61" s="99"/>
      <c r="I61" s="52">
        <v>0</v>
      </c>
      <c r="J61" s="52">
        <f>I61*B61/1000</f>
        <v>0</v>
      </c>
      <c r="K61" s="67"/>
      <c r="L61" s="149"/>
      <c r="M61" s="149"/>
      <c r="N61" s="149"/>
      <c r="O61" s="150"/>
      <c r="P61" s="150"/>
      <c r="Q61" s="149"/>
      <c r="R61" s="149"/>
      <c r="S61" s="68"/>
      <c r="T61" s="68"/>
      <c r="U61" s="68"/>
      <c r="V61" s="68"/>
      <c r="W61" s="68"/>
      <c r="X61" s="68"/>
      <c r="Y61" s="68"/>
      <c r="Z61" s="68"/>
      <c r="AA61" s="68"/>
    </row>
    <row r="62" spans="1:27" ht="26.1" customHeight="1">
      <c r="A62" s="152" t="s">
        <v>75</v>
      </c>
      <c r="B62" s="42">
        <v>200</v>
      </c>
      <c r="C62" s="42">
        <v>200</v>
      </c>
      <c r="D62" s="42">
        <v>200</v>
      </c>
      <c r="E62" s="43">
        <v>0.8</v>
      </c>
      <c r="F62" s="43">
        <v>0</v>
      </c>
      <c r="G62" s="43">
        <v>29.8</v>
      </c>
      <c r="H62" s="66">
        <v>90</v>
      </c>
      <c r="I62" s="59">
        <v>0</v>
      </c>
      <c r="J62" s="46">
        <f>I62*B62/1000</f>
        <v>0</v>
      </c>
      <c r="K62" s="45">
        <v>14</v>
      </c>
      <c r="L62" s="45">
        <v>0.04</v>
      </c>
      <c r="M62" s="45">
        <v>0</v>
      </c>
      <c r="N62" s="45">
        <v>0.4</v>
      </c>
      <c r="O62" s="45">
        <v>49</v>
      </c>
      <c r="P62" s="45">
        <v>52</v>
      </c>
      <c r="Q62" s="45">
        <v>18</v>
      </c>
      <c r="R62" s="45">
        <v>0.8</v>
      </c>
      <c r="S62" s="37"/>
      <c r="T62" s="37"/>
      <c r="U62" s="37"/>
      <c r="V62" s="37"/>
      <c r="W62" s="37"/>
      <c r="X62" s="37"/>
      <c r="Y62" s="37"/>
      <c r="Z62" s="37"/>
      <c r="AA62" s="37"/>
    </row>
    <row r="63" spans="1:27" ht="19.5" customHeight="1">
      <c r="A63" s="6" t="s">
        <v>76</v>
      </c>
      <c r="B63" s="6"/>
      <c r="C63" s="6"/>
      <c r="D63" s="84">
        <v>40</v>
      </c>
      <c r="E63" s="43">
        <f>7.6*D63/100</f>
        <v>3.04</v>
      </c>
      <c r="F63" s="43">
        <f>0.9*D63/100</f>
        <v>0.36</v>
      </c>
      <c r="G63" s="43">
        <f>48.4*D63/100</f>
        <v>19.36</v>
      </c>
      <c r="H63" s="40">
        <f>E63*4+F63*9+G63*4</f>
        <v>92.84</v>
      </c>
      <c r="I63" s="52">
        <v>0</v>
      </c>
      <c r="J63" s="153">
        <f>D63*I63/1000</f>
        <v>0</v>
      </c>
      <c r="K63" s="45">
        <v>0</v>
      </c>
      <c r="L63" s="45">
        <v>0.02</v>
      </c>
      <c r="M63" s="45">
        <v>0</v>
      </c>
      <c r="N63" s="45">
        <v>0.03</v>
      </c>
      <c r="O63" s="45">
        <v>2.99</v>
      </c>
      <c r="P63" s="45">
        <v>13</v>
      </c>
      <c r="Q63" s="45">
        <v>2.74</v>
      </c>
      <c r="R63" s="45">
        <v>0.31</v>
      </c>
      <c r="S63" s="37"/>
      <c r="T63" s="37"/>
      <c r="U63" s="37"/>
      <c r="V63" s="37"/>
      <c r="W63" s="37"/>
      <c r="X63" s="37"/>
      <c r="Y63" s="37"/>
      <c r="Z63" s="37"/>
      <c r="AA63" s="37"/>
    </row>
    <row r="64" spans="1:27" ht="16.5" customHeight="1">
      <c r="A64" s="6" t="s">
        <v>41</v>
      </c>
      <c r="B64" s="6"/>
      <c r="C64" s="6"/>
      <c r="D64" s="84">
        <v>20</v>
      </c>
      <c r="E64" s="43">
        <f>6.6*D64/100</f>
        <v>1.32</v>
      </c>
      <c r="F64" s="43">
        <f>1.1*D64/100</f>
        <v>0.22</v>
      </c>
      <c r="G64" s="43">
        <f>41*D64/100</f>
        <v>8.1999999999999993</v>
      </c>
      <c r="H64" s="40">
        <f>E64*4+F64*9+G64*4</f>
        <v>40.059999999999995</v>
      </c>
      <c r="I64" s="52">
        <v>0</v>
      </c>
      <c r="J64" s="153">
        <f>D64*I64/1000</f>
        <v>0</v>
      </c>
      <c r="K64" s="45">
        <v>0</v>
      </c>
      <c r="L64" s="45">
        <v>3.3333333333333298E-2</v>
      </c>
      <c r="M64" s="45">
        <v>0</v>
      </c>
      <c r="N64" s="45">
        <v>0.32</v>
      </c>
      <c r="O64" s="45">
        <v>7</v>
      </c>
      <c r="P64" s="45">
        <v>31</v>
      </c>
      <c r="Q64" s="45">
        <v>8.1999999999999993</v>
      </c>
      <c r="R64" s="45">
        <v>0.57999999999999996</v>
      </c>
      <c r="S64" s="37"/>
      <c r="T64" s="37"/>
      <c r="U64" s="37"/>
      <c r="V64" s="37"/>
      <c r="W64" s="37"/>
      <c r="X64" s="37"/>
      <c r="Y64" s="37"/>
      <c r="Z64" s="37"/>
      <c r="AA64" s="37"/>
    </row>
    <row r="65" spans="1:27" s="69" customFormat="1" ht="26.1" customHeight="1">
      <c r="A65" s="2" t="s">
        <v>77</v>
      </c>
      <c r="B65" s="2"/>
      <c r="C65" s="2"/>
      <c r="D65" s="2"/>
      <c r="E65" s="154">
        <f>E66+E67+E68</f>
        <v>4.76</v>
      </c>
      <c r="F65" s="154">
        <f>F66+F67+F68</f>
        <v>15.280000000000001</v>
      </c>
      <c r="G65" s="154">
        <f>G66+G67+G68</f>
        <v>38.849999999999994</v>
      </c>
      <c r="H65" s="154">
        <f>H66+H67+H68</f>
        <v>311.96000000000004</v>
      </c>
      <c r="I65" s="52"/>
      <c r="J65" s="85">
        <f t="shared" ref="J65:R65" si="4">J66+J67+J68</f>
        <v>0</v>
      </c>
      <c r="K65" s="52">
        <f t="shared" si="4"/>
        <v>9.4615384615384599</v>
      </c>
      <c r="L65" s="52">
        <f t="shared" si="4"/>
        <v>0.16923076923076921</v>
      </c>
      <c r="M65" s="52">
        <f t="shared" si="4"/>
        <v>0</v>
      </c>
      <c r="N65" s="52">
        <f t="shared" si="4"/>
        <v>0.34615384615384598</v>
      </c>
      <c r="O65" s="52">
        <f t="shared" si="4"/>
        <v>280.73076923076917</v>
      </c>
      <c r="P65" s="52">
        <f t="shared" si="4"/>
        <v>338.55769230769232</v>
      </c>
      <c r="Q65" s="52">
        <f t="shared" si="4"/>
        <v>23.430769230769201</v>
      </c>
      <c r="R65" s="52">
        <f t="shared" si="4"/>
        <v>0.03</v>
      </c>
      <c r="S65" s="68"/>
      <c r="T65" s="68"/>
      <c r="U65" s="68"/>
      <c r="V65" s="68"/>
      <c r="W65" s="68"/>
      <c r="X65" s="68"/>
      <c r="Y65" s="68"/>
      <c r="Z65" s="68"/>
      <c r="AA65" s="68"/>
    </row>
    <row r="66" spans="1:27" ht="27.75" customHeight="1">
      <c r="A66" s="155" t="s">
        <v>78</v>
      </c>
      <c r="B66" s="80">
        <v>100</v>
      </c>
      <c r="C66" s="80"/>
      <c r="D66" s="156">
        <v>100</v>
      </c>
      <c r="E66" s="43">
        <f>2.8*D66/100</f>
        <v>2.8</v>
      </c>
      <c r="F66" s="43">
        <f>3.2*D66/100</f>
        <v>3.2</v>
      </c>
      <c r="G66" s="43">
        <f>4.1*D66/100</f>
        <v>4.0999999999999996</v>
      </c>
      <c r="H66" s="82">
        <f>E66*4+F66*9+G66*4</f>
        <v>56.4</v>
      </c>
      <c r="I66" s="52">
        <v>0</v>
      </c>
      <c r="J66" s="45">
        <f>I66*B66/1000</f>
        <v>0</v>
      </c>
      <c r="K66" s="45">
        <v>0</v>
      </c>
      <c r="L66" s="45">
        <v>0.1</v>
      </c>
      <c r="M66" s="45">
        <v>0</v>
      </c>
      <c r="N66" s="45">
        <v>0</v>
      </c>
      <c r="O66" s="45">
        <v>240</v>
      </c>
      <c r="P66" s="45">
        <v>266</v>
      </c>
      <c r="Q66" s="45">
        <v>5.2</v>
      </c>
      <c r="R66" s="45">
        <v>0.03</v>
      </c>
      <c r="S66" s="37"/>
      <c r="T66" s="37"/>
      <c r="U66" s="37"/>
      <c r="V66" s="37"/>
      <c r="W66" s="37"/>
      <c r="X66" s="37"/>
      <c r="Y66" s="37"/>
      <c r="Z66" s="37"/>
      <c r="AA66" s="37"/>
    </row>
    <row r="67" spans="1:27" s="69" customFormat="1" ht="26.1" customHeight="1">
      <c r="A67" s="5" t="s">
        <v>79</v>
      </c>
      <c r="B67" s="5"/>
      <c r="C67" s="5"/>
      <c r="D67" s="42">
        <v>40</v>
      </c>
      <c r="E67" s="43">
        <f>3.4*D67/100</f>
        <v>1.36</v>
      </c>
      <c r="F67" s="43">
        <f>30.2*D67/100</f>
        <v>12.08</v>
      </c>
      <c r="G67" s="43">
        <f>44.5*D67/100</f>
        <v>17.8</v>
      </c>
      <c r="H67" s="157">
        <f>G67*4+F67*9+E67*4</f>
        <v>185.36</v>
      </c>
      <c r="I67" s="52">
        <v>0</v>
      </c>
      <c r="J67" s="45">
        <f>I67*D67/1000</f>
        <v>0</v>
      </c>
      <c r="K67" s="45">
        <v>0</v>
      </c>
      <c r="L67" s="45">
        <v>0</v>
      </c>
      <c r="M67" s="45">
        <v>0</v>
      </c>
      <c r="N67" s="45">
        <v>0</v>
      </c>
      <c r="O67" s="45">
        <v>0</v>
      </c>
      <c r="P67" s="45">
        <v>0</v>
      </c>
      <c r="Q67" s="45">
        <v>0</v>
      </c>
      <c r="R67" s="45">
        <v>0</v>
      </c>
      <c r="S67" s="68"/>
      <c r="T67" s="68"/>
      <c r="U67" s="68"/>
      <c r="V67" s="68"/>
      <c r="W67" s="68"/>
      <c r="X67" s="68"/>
      <c r="Y67" s="68"/>
      <c r="Z67" s="68"/>
      <c r="AA67" s="68"/>
    </row>
    <row r="68" spans="1:27" s="69" customFormat="1" ht="21" customHeight="1">
      <c r="A68" s="158" t="s">
        <v>80</v>
      </c>
      <c r="B68" s="159">
        <v>150</v>
      </c>
      <c r="C68" s="160"/>
      <c r="D68" s="161">
        <v>150</v>
      </c>
      <c r="E68" s="162">
        <f>0.4*D68/100</f>
        <v>0.6</v>
      </c>
      <c r="F68" s="162">
        <v>0</v>
      </c>
      <c r="G68" s="162">
        <f>11.3*D68/100</f>
        <v>16.95</v>
      </c>
      <c r="H68" s="82">
        <f>E68*4+F68*9+G68*4</f>
        <v>70.2</v>
      </c>
      <c r="I68" s="52">
        <v>0</v>
      </c>
      <c r="J68" s="163">
        <f>D68*I68/1000</f>
        <v>0</v>
      </c>
      <c r="K68" s="45">
        <v>9.4615384615384599</v>
      </c>
      <c r="L68" s="45">
        <v>6.9230769230769207E-2</v>
      </c>
      <c r="M68" s="45">
        <v>0</v>
      </c>
      <c r="N68" s="45">
        <v>0.34615384615384598</v>
      </c>
      <c r="O68" s="45">
        <v>40.730769230769198</v>
      </c>
      <c r="P68" s="45">
        <v>72.557692307692307</v>
      </c>
      <c r="Q68" s="45">
        <v>18.230769230769202</v>
      </c>
      <c r="R68" s="45">
        <v>0</v>
      </c>
      <c r="S68" s="68"/>
      <c r="T68" s="68"/>
      <c r="U68" s="68"/>
      <c r="V68" s="68"/>
      <c r="W68" s="68"/>
      <c r="X68" s="68"/>
      <c r="Y68" s="68"/>
      <c r="Z68" s="68"/>
      <c r="AA68" s="68"/>
    </row>
    <row r="69" spans="1:27" ht="26.1" customHeight="1">
      <c r="A69" s="164" t="s">
        <v>81</v>
      </c>
      <c r="B69" s="165"/>
      <c r="C69" s="165"/>
      <c r="D69" s="166"/>
      <c r="E69" s="167">
        <f>E6+E25+E65</f>
        <v>64.31098999999999</v>
      </c>
      <c r="F69" s="167">
        <f>F6+F25+F65</f>
        <v>57.536119999999997</v>
      </c>
      <c r="G69" s="167">
        <f>G6+G25+G65</f>
        <v>233.44787999999997</v>
      </c>
      <c r="H69" s="168">
        <f>H6+H25+H65</f>
        <v>1756.09656</v>
      </c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37"/>
      <c r="T69" s="37"/>
      <c r="U69" s="37"/>
      <c r="V69" s="37"/>
      <c r="W69" s="37"/>
      <c r="X69" s="37"/>
      <c r="Y69" s="37"/>
      <c r="Z69" s="37"/>
      <c r="AA69" s="37"/>
    </row>
    <row r="70" spans="1:27" s="69" customFormat="1" ht="26.1" customHeight="1">
      <c r="A70" s="170"/>
      <c r="B70" s="171"/>
      <c r="C70" s="24"/>
      <c r="D70" s="24"/>
      <c r="E70" s="37"/>
      <c r="F70" s="37"/>
      <c r="G70" s="37"/>
      <c r="H70" s="37"/>
      <c r="I70" s="37"/>
      <c r="J70" s="37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  <c r="AA70" s="68"/>
    </row>
    <row r="71" spans="1:27" s="24" customFormat="1" ht="26.1" customHeight="1">
      <c r="A71" s="170"/>
      <c r="B71" s="170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68"/>
      <c r="R71" s="68"/>
      <c r="S71" s="37"/>
      <c r="T71" s="37"/>
      <c r="U71" s="37"/>
      <c r="V71" s="37"/>
      <c r="W71" s="37"/>
      <c r="X71" s="37"/>
      <c r="Y71" s="37"/>
      <c r="Z71" s="37"/>
      <c r="AA71" s="37"/>
    </row>
    <row r="72" spans="1:27" s="24" customFormat="1" ht="26.1" customHeight="1">
      <c r="A72" s="170"/>
      <c r="B72" s="171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</row>
    <row r="73" spans="1:27" s="24" customFormat="1" ht="26.1" customHeight="1">
      <c r="A73" s="170"/>
      <c r="B73" s="170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</row>
    <row r="74" spans="1:27" s="69" customFormat="1" ht="26.1" customHeight="1">
      <c r="A74" s="170"/>
      <c r="B74" s="171"/>
      <c r="C74" s="24"/>
      <c r="D74" s="24"/>
      <c r="E74" s="37"/>
      <c r="F74" s="37"/>
      <c r="G74" s="37"/>
      <c r="H74" s="37"/>
      <c r="I74" s="37"/>
      <c r="J74" s="37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</row>
    <row r="75" spans="1:27" s="69" customFormat="1" ht="26.1" customHeight="1">
      <c r="A75" s="170"/>
      <c r="B75" s="170"/>
      <c r="C75" s="24"/>
      <c r="D75" s="24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68"/>
      <c r="T75" s="68"/>
      <c r="U75" s="68"/>
      <c r="V75" s="68"/>
      <c r="W75" s="68"/>
      <c r="X75" s="68"/>
      <c r="Y75" s="68"/>
      <c r="Z75" s="68"/>
      <c r="AA75" s="68"/>
    </row>
    <row r="76" spans="1:27" s="24" customFormat="1" ht="26.1" customHeight="1">
      <c r="A76" s="170"/>
      <c r="B76" s="170"/>
      <c r="E76" s="37"/>
      <c r="F76" s="37"/>
      <c r="G76" s="37"/>
      <c r="H76" s="37"/>
      <c r="I76" s="37"/>
      <c r="J76" s="37"/>
      <c r="K76" s="68"/>
      <c r="L76" s="68"/>
      <c r="M76" s="68"/>
      <c r="N76" s="68"/>
      <c r="O76" s="68"/>
      <c r="P76" s="68"/>
      <c r="Q76" s="68"/>
      <c r="R76" s="68"/>
      <c r="S76" s="37"/>
      <c r="T76" s="37"/>
      <c r="U76" s="37"/>
      <c r="V76" s="37"/>
      <c r="W76" s="37"/>
      <c r="X76" s="37"/>
      <c r="Y76" s="37"/>
      <c r="Z76" s="37"/>
      <c r="AA76" s="37"/>
    </row>
    <row r="77" spans="1:27" s="69" customFormat="1" ht="26.1" customHeight="1">
      <c r="A77" s="170"/>
      <c r="B77" s="170"/>
      <c r="C77" s="24"/>
      <c r="D77" s="24"/>
      <c r="E77" s="37"/>
      <c r="F77" s="37"/>
      <c r="G77" s="37"/>
      <c r="H77" s="37"/>
      <c r="I77" s="37"/>
      <c r="J77" s="37"/>
      <c r="K77" s="68"/>
      <c r="L77" s="68"/>
      <c r="M77" s="68"/>
      <c r="N77" s="68"/>
      <c r="O77" s="68"/>
      <c r="P77" s="68"/>
      <c r="Q77" s="37"/>
      <c r="R77" s="37"/>
      <c r="S77" s="68"/>
      <c r="T77" s="68"/>
      <c r="U77" s="68"/>
      <c r="V77" s="68"/>
      <c r="W77" s="68"/>
      <c r="X77" s="68"/>
      <c r="Y77" s="68"/>
      <c r="Z77" s="68"/>
      <c r="AA77" s="68"/>
    </row>
    <row r="78" spans="1:27" s="69" customFormat="1" ht="26.1" customHeight="1">
      <c r="A78" s="170"/>
      <c r="B78" s="171"/>
      <c r="C78" s="24"/>
      <c r="D78" s="24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68"/>
      <c r="R78" s="68"/>
      <c r="S78" s="68"/>
      <c r="T78" s="68"/>
      <c r="U78" s="68"/>
      <c r="V78" s="68"/>
      <c r="W78" s="68"/>
      <c r="X78" s="68"/>
      <c r="Y78" s="68"/>
      <c r="Z78" s="68"/>
      <c r="AA78" s="68"/>
    </row>
    <row r="79" spans="1:27" s="73" customFormat="1" ht="31.5" customHeight="1">
      <c r="A79" s="170"/>
      <c r="B79" s="170"/>
      <c r="C79" s="24"/>
      <c r="D79" s="24"/>
      <c r="E79" s="37"/>
      <c r="F79" s="37"/>
      <c r="G79" s="37"/>
      <c r="H79" s="37"/>
      <c r="I79" s="37"/>
      <c r="J79" s="37"/>
      <c r="K79" s="68"/>
      <c r="L79" s="68"/>
      <c r="M79" s="68"/>
      <c r="N79" s="68"/>
      <c r="O79" s="68"/>
      <c r="P79" s="68"/>
      <c r="Q79" s="68"/>
      <c r="R79" s="68"/>
      <c r="S79" s="72"/>
      <c r="T79" s="72"/>
      <c r="U79" s="72"/>
      <c r="V79" s="72"/>
      <c r="W79" s="72"/>
      <c r="X79" s="72"/>
      <c r="Y79" s="72"/>
      <c r="Z79" s="72"/>
      <c r="AA79" s="72"/>
    </row>
    <row r="80" spans="1:27" s="69" customFormat="1" ht="26.1" customHeight="1">
      <c r="A80" s="170"/>
      <c r="B80" s="171"/>
      <c r="C80" s="24"/>
      <c r="D80" s="24"/>
      <c r="E80" s="37"/>
      <c r="F80" s="37"/>
      <c r="G80" s="37"/>
      <c r="H80" s="37"/>
      <c r="I80" s="37"/>
      <c r="J80" s="37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  <c r="AA80" s="68"/>
    </row>
    <row r="81" spans="1:27" s="24" customFormat="1" ht="26.1" customHeight="1">
      <c r="A81" s="170"/>
      <c r="B81" s="171"/>
      <c r="E81" s="37"/>
      <c r="F81" s="37"/>
      <c r="G81" s="37"/>
      <c r="H81" s="37"/>
      <c r="I81" s="122"/>
      <c r="J81" s="122"/>
      <c r="K81" s="87"/>
      <c r="L81" s="87"/>
      <c r="M81" s="87"/>
      <c r="N81" s="87"/>
      <c r="O81" s="87"/>
      <c r="P81" s="87"/>
      <c r="Q81" s="68"/>
      <c r="R81" s="68"/>
      <c r="S81" s="37"/>
      <c r="T81" s="37"/>
      <c r="U81" s="37"/>
      <c r="V81" s="37"/>
      <c r="W81" s="37"/>
      <c r="X81" s="37"/>
      <c r="Y81" s="37"/>
      <c r="Z81" s="37"/>
      <c r="AA81" s="37"/>
    </row>
    <row r="82" spans="1:27" s="69" customFormat="1" ht="26.1" customHeight="1">
      <c r="A82" s="170"/>
      <c r="B82" s="170"/>
      <c r="C82" s="24"/>
      <c r="D82" s="24"/>
      <c r="E82" s="37"/>
      <c r="F82" s="37"/>
      <c r="G82" s="37"/>
      <c r="H82" s="37"/>
      <c r="I82" s="37"/>
      <c r="J82" s="37"/>
      <c r="K82" s="68"/>
      <c r="L82" s="68"/>
      <c r="M82" s="68"/>
      <c r="N82" s="68"/>
      <c r="O82" s="68"/>
      <c r="P82" s="68"/>
      <c r="Q82" s="37"/>
      <c r="R82" s="37"/>
      <c r="S82" s="68"/>
      <c r="T82" s="68"/>
      <c r="U82" s="68"/>
      <c r="V82" s="68"/>
      <c r="W82" s="68"/>
      <c r="X82" s="68"/>
      <c r="Y82" s="68"/>
      <c r="Z82" s="68"/>
      <c r="AA82" s="68"/>
    </row>
    <row r="83" spans="1:27" s="24" customFormat="1" ht="26.1" customHeight="1">
      <c r="A83" s="170"/>
      <c r="B83" s="171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68"/>
      <c r="R83" s="68"/>
      <c r="S83" s="37"/>
      <c r="T83" s="37"/>
      <c r="U83" s="37"/>
      <c r="V83" s="37"/>
      <c r="W83" s="37"/>
      <c r="X83" s="37"/>
      <c r="Y83" s="37"/>
      <c r="Z83" s="37"/>
      <c r="AA83" s="37"/>
    </row>
    <row r="84" spans="1:27" s="69" customFormat="1" ht="42.75" customHeight="1">
      <c r="A84" s="170"/>
      <c r="B84" s="171"/>
      <c r="C84" s="24"/>
      <c r="D84" s="24"/>
      <c r="E84" s="37"/>
      <c r="F84" s="37"/>
      <c r="G84" s="37"/>
      <c r="H84" s="37"/>
      <c r="I84" s="37"/>
      <c r="J84" s="37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</row>
    <row r="85" spans="1:27" s="69" customFormat="1" ht="43.5" customHeight="1">
      <c r="A85" s="172"/>
      <c r="B85" s="173"/>
      <c r="C85" s="123"/>
      <c r="D85" s="123"/>
      <c r="E85" s="122"/>
      <c r="F85" s="122"/>
      <c r="G85" s="122"/>
      <c r="H85" s="122"/>
      <c r="I85" s="37"/>
      <c r="J85" s="37"/>
      <c r="K85" s="37"/>
      <c r="L85" s="37"/>
      <c r="M85" s="37"/>
      <c r="N85" s="37"/>
      <c r="O85" s="37"/>
      <c r="P85" s="37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</row>
    <row r="86" spans="1:27" s="24" customFormat="1" ht="26.1" customHeight="1">
      <c r="A86" s="170"/>
      <c r="B86" s="171"/>
      <c r="E86" s="37"/>
      <c r="F86" s="37"/>
      <c r="G86" s="37"/>
      <c r="H86" s="37"/>
      <c r="I86" s="37"/>
      <c r="J86" s="37"/>
      <c r="K86" s="68"/>
      <c r="L86" s="68"/>
      <c r="M86" s="68"/>
      <c r="N86" s="68"/>
      <c r="O86" s="68"/>
      <c r="P86" s="68"/>
      <c r="Q86" s="68"/>
      <c r="R86" s="68"/>
      <c r="S86" s="37"/>
      <c r="T86" s="37"/>
      <c r="U86" s="37"/>
      <c r="V86" s="37"/>
      <c r="W86" s="37"/>
      <c r="X86" s="37"/>
      <c r="Y86" s="37"/>
      <c r="Z86" s="37"/>
      <c r="AA86" s="37"/>
    </row>
    <row r="87" spans="1:27" s="24" customFormat="1" ht="26.1" customHeight="1">
      <c r="A87" s="170"/>
      <c r="B87" s="170"/>
      <c r="E87" s="37"/>
      <c r="F87" s="37"/>
      <c r="G87" s="37"/>
      <c r="H87" s="37"/>
      <c r="I87" s="37"/>
      <c r="J87" s="37"/>
      <c r="K87" s="68"/>
      <c r="L87" s="68"/>
      <c r="M87" s="68"/>
      <c r="N87" s="68"/>
      <c r="O87" s="68"/>
      <c r="P87" s="68"/>
      <c r="Q87" s="68"/>
      <c r="R87" s="68"/>
      <c r="S87" s="37"/>
      <c r="T87" s="37"/>
      <c r="U87" s="37"/>
      <c r="V87" s="37"/>
      <c r="W87" s="37"/>
      <c r="X87" s="37"/>
      <c r="Y87" s="37"/>
      <c r="Z87" s="37"/>
      <c r="AA87" s="37"/>
    </row>
    <row r="88" spans="1:27" s="24" customFormat="1" ht="26.1" customHeight="1">
      <c r="A88" s="170"/>
      <c r="B88" s="171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174"/>
      <c r="R88" s="174"/>
      <c r="S88" s="37"/>
      <c r="T88" s="37"/>
      <c r="U88" s="37"/>
      <c r="V88" s="37"/>
      <c r="W88" s="37"/>
      <c r="X88" s="37"/>
      <c r="Y88" s="37"/>
      <c r="Z88" s="37"/>
      <c r="AA88" s="37"/>
    </row>
    <row r="89" spans="1:27" s="175" customFormat="1" ht="26.1" customHeight="1">
      <c r="A89" s="170"/>
      <c r="B89" s="170"/>
      <c r="C89" s="24"/>
      <c r="D89" s="24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174"/>
      <c r="T89" s="174"/>
      <c r="U89" s="174"/>
      <c r="V89" s="174"/>
      <c r="W89" s="174"/>
      <c r="X89" s="174"/>
      <c r="Y89" s="174"/>
      <c r="Z89" s="174"/>
      <c r="AA89" s="174"/>
    </row>
    <row r="90" spans="1:27" s="175" customFormat="1" ht="26.1" customHeight="1">
      <c r="A90" s="170"/>
      <c r="B90" s="171"/>
      <c r="C90" s="24"/>
      <c r="D90" s="24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174"/>
      <c r="T90" s="174"/>
      <c r="U90" s="174"/>
      <c r="V90" s="174"/>
      <c r="W90" s="174"/>
      <c r="X90" s="174"/>
      <c r="Y90" s="174"/>
      <c r="Z90" s="174"/>
      <c r="AA90" s="174"/>
    </row>
    <row r="91" spans="1:27" s="24" customFormat="1" ht="26.1" customHeight="1">
      <c r="A91" s="176"/>
      <c r="B91" s="17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68"/>
      <c r="R91" s="68"/>
      <c r="S91" s="37"/>
      <c r="T91" s="37"/>
      <c r="U91" s="37"/>
      <c r="V91" s="37"/>
      <c r="W91" s="37"/>
      <c r="X91" s="37"/>
      <c r="Y91" s="37"/>
      <c r="Z91" s="37"/>
      <c r="AA91" s="37"/>
    </row>
    <row r="92" spans="1:27" s="69" customFormat="1" ht="26.1" customHeight="1">
      <c r="A92" s="178"/>
      <c r="B92" s="178"/>
      <c r="C92" s="24"/>
      <c r="D92" s="24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68"/>
      <c r="T92" s="68"/>
      <c r="U92" s="68"/>
      <c r="V92" s="68"/>
      <c r="W92" s="68"/>
      <c r="X92" s="68"/>
      <c r="Y92" s="68"/>
      <c r="Z92" s="68"/>
      <c r="AA92" s="68"/>
    </row>
    <row r="93" spans="1:27" s="69" customFormat="1" ht="26.1" customHeight="1">
      <c r="A93" s="178"/>
      <c r="B93" s="178"/>
      <c r="C93" s="24"/>
      <c r="D93" s="24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</row>
    <row r="94" spans="1:27" s="69" customFormat="1" ht="26.1" customHeight="1">
      <c r="A94" s="178"/>
      <c r="B94" s="178"/>
      <c r="C94" s="24"/>
      <c r="D94" s="24"/>
      <c r="E94" s="37"/>
      <c r="F94" s="37"/>
      <c r="G94" s="37"/>
      <c r="H94" s="37"/>
      <c r="I94" s="37"/>
      <c r="J94" s="37"/>
      <c r="K94" s="68"/>
      <c r="L94" s="68"/>
      <c r="M94" s="68"/>
      <c r="N94" s="68"/>
      <c r="O94" s="68"/>
      <c r="P94" s="68"/>
      <c r="Q94" s="37"/>
      <c r="R94" s="37"/>
      <c r="S94" s="68"/>
      <c r="T94" s="68"/>
      <c r="U94" s="68"/>
      <c r="V94" s="68"/>
      <c r="W94" s="68"/>
      <c r="X94" s="68"/>
      <c r="Y94" s="68"/>
      <c r="Z94" s="68"/>
      <c r="AA94" s="68"/>
    </row>
    <row r="95" spans="1:27" s="69" customFormat="1" ht="26.1" customHeight="1">
      <c r="A95" s="178"/>
      <c r="B95" s="178"/>
      <c r="C95" s="24"/>
      <c r="D95" s="24"/>
      <c r="E95" s="37"/>
      <c r="F95" s="37"/>
      <c r="G95" s="37"/>
      <c r="H95" s="37"/>
      <c r="I95" s="37"/>
      <c r="J95" s="37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</row>
    <row r="96" spans="1:27" s="69" customFormat="1" ht="26.1" customHeight="1">
      <c r="A96" s="178"/>
      <c r="B96" s="178"/>
      <c r="C96" s="24"/>
      <c r="D96" s="24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68"/>
      <c r="T96" s="68"/>
      <c r="U96" s="68"/>
      <c r="V96" s="68"/>
      <c r="W96" s="68"/>
      <c r="X96" s="68"/>
      <c r="Y96" s="68"/>
      <c r="Z96" s="68"/>
      <c r="AA96" s="68"/>
    </row>
    <row r="97" spans="1:27" s="69" customFormat="1" ht="26.1" customHeight="1">
      <c r="A97" s="178"/>
      <c r="B97" s="178"/>
      <c r="C97" s="24"/>
      <c r="D97" s="24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</row>
    <row r="98" spans="1:27" s="69" customFormat="1" ht="26.1" customHeight="1">
      <c r="A98" s="178"/>
      <c r="B98" s="179"/>
      <c r="C98" s="24"/>
      <c r="D98" s="24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68"/>
      <c r="T98" s="68"/>
      <c r="U98" s="68"/>
      <c r="V98" s="68"/>
      <c r="W98" s="68"/>
      <c r="X98" s="68"/>
      <c r="Y98" s="68"/>
      <c r="Z98" s="68"/>
      <c r="AA98" s="68"/>
    </row>
    <row r="99" spans="1:27" s="24" customFormat="1" ht="26.1" customHeight="1">
      <c r="A99" s="178"/>
      <c r="B99" s="179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68"/>
      <c r="R99" s="68"/>
      <c r="S99" s="37"/>
      <c r="T99" s="37"/>
      <c r="U99" s="37"/>
      <c r="V99" s="37"/>
      <c r="W99" s="37"/>
      <c r="X99" s="37"/>
      <c r="Y99" s="37"/>
      <c r="Z99" s="37"/>
      <c r="AA99" s="37"/>
    </row>
    <row r="100" spans="1:27" s="69" customFormat="1" ht="26.1" customHeight="1">
      <c r="A100" s="178"/>
      <c r="B100" s="178"/>
      <c r="C100" s="24"/>
      <c r="D100" s="24"/>
      <c r="E100" s="37"/>
      <c r="F100" s="37"/>
      <c r="G100" s="37"/>
      <c r="H100" s="37"/>
      <c r="I100" s="37"/>
      <c r="J100" s="37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</row>
    <row r="101" spans="1:27" s="69" customFormat="1" ht="26.1" customHeight="1">
      <c r="A101" s="178"/>
      <c r="B101" s="178"/>
      <c r="C101" s="24"/>
      <c r="D101" s="24"/>
      <c r="E101" s="37"/>
      <c r="F101" s="37"/>
      <c r="G101" s="37"/>
      <c r="H101" s="37"/>
      <c r="I101" s="37"/>
      <c r="J101" s="37"/>
      <c r="K101" s="180" t="e">
        <f>#REF!</f>
        <v>#REF!</v>
      </c>
      <c r="L101" s="68"/>
      <c r="M101" s="68"/>
      <c r="N101" s="68"/>
      <c r="O101" s="68"/>
      <c r="P101" s="68"/>
      <c r="Q101" s="37"/>
      <c r="R101" s="37"/>
      <c r="S101" s="68"/>
      <c r="T101" s="68"/>
      <c r="U101" s="68"/>
      <c r="V101" s="68"/>
      <c r="W101" s="68"/>
      <c r="X101" s="68"/>
      <c r="Y101" s="68"/>
      <c r="Z101" s="68"/>
      <c r="AA101" s="68"/>
    </row>
    <row r="102" spans="1:27" s="69" customFormat="1" ht="26.1" customHeight="1">
      <c r="A102" s="178"/>
      <c r="B102" s="178"/>
      <c r="C102" s="24"/>
      <c r="D102" s="24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68"/>
      <c r="T102" s="68"/>
      <c r="U102" s="68"/>
      <c r="V102" s="68"/>
      <c r="W102" s="68"/>
      <c r="X102" s="68"/>
      <c r="Y102" s="68"/>
      <c r="Z102" s="68"/>
      <c r="AA102" s="68"/>
    </row>
    <row r="103" spans="1:27" s="24" customFormat="1" ht="26.1" customHeight="1">
      <c r="A103" s="178"/>
      <c r="B103" s="178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</row>
    <row r="104" spans="1:27" s="69" customFormat="1" ht="26.1" customHeight="1">
      <c r="A104" s="178"/>
      <c r="B104" s="179"/>
      <c r="C104" s="24"/>
      <c r="D104" s="24"/>
      <c r="E104" s="24"/>
      <c r="F104" s="24"/>
      <c r="G104" s="24"/>
      <c r="H104" s="24"/>
      <c r="I104" s="24"/>
      <c r="J104" s="24"/>
    </row>
    <row r="105" spans="1:27" s="69" customFormat="1" ht="26.1" customHeight="1">
      <c r="A105" s="178"/>
      <c r="B105" s="179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</row>
    <row r="106" spans="1:27" s="69" customFormat="1" ht="26.1" customHeight="1">
      <c r="A106" s="178"/>
      <c r="B106" s="178"/>
      <c r="C106" s="24"/>
      <c r="D106" s="24"/>
      <c r="E106" s="24"/>
      <c r="F106" s="24"/>
      <c r="G106" s="24"/>
      <c r="H106" s="24"/>
      <c r="I106" s="24"/>
      <c r="J106" s="24"/>
    </row>
    <row r="107" spans="1:27" s="73" customFormat="1" ht="26.1" customHeight="1">
      <c r="A107" s="178"/>
      <c r="B107" s="178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</row>
    <row r="108" spans="1:27" s="69" customFormat="1" ht="26.1" customHeight="1">
      <c r="A108" s="178"/>
      <c r="B108" s="179"/>
      <c r="C108" s="24"/>
      <c r="D108" s="24"/>
      <c r="E108" s="24"/>
      <c r="F108" s="24"/>
      <c r="G108" s="24"/>
      <c r="H108" s="24"/>
      <c r="I108" s="24"/>
      <c r="J108" s="24"/>
    </row>
    <row r="109" spans="1:27" s="24" customFormat="1" ht="26.1" customHeight="1">
      <c r="A109" s="178"/>
      <c r="B109" s="178"/>
      <c r="K109" s="69"/>
      <c r="L109" s="69"/>
      <c r="M109" s="69"/>
      <c r="N109" s="69"/>
      <c r="O109" s="69"/>
      <c r="P109" s="69"/>
      <c r="Q109" s="69"/>
      <c r="R109" s="69"/>
    </row>
    <row r="110" spans="1:27" s="24" customFormat="1" ht="26.1" customHeight="1">
      <c r="A110" s="178"/>
      <c r="B110" s="179"/>
      <c r="K110" s="69"/>
      <c r="L110" s="69"/>
      <c r="M110" s="69"/>
      <c r="N110" s="69"/>
      <c r="O110" s="69"/>
      <c r="P110" s="69"/>
    </row>
    <row r="111" spans="1:27" s="69" customFormat="1" ht="26.1" customHeight="1">
      <c r="A111" s="178"/>
      <c r="B111" s="178"/>
      <c r="C111" s="24"/>
      <c r="D111" s="24"/>
      <c r="E111" s="24"/>
      <c r="F111" s="24"/>
      <c r="G111" s="24"/>
      <c r="H111" s="24"/>
      <c r="I111" s="24"/>
      <c r="J111" s="24"/>
    </row>
    <row r="112" spans="1:27" s="24" customFormat="1" ht="45.75" customHeight="1">
      <c r="A112" s="178"/>
      <c r="B112" s="179"/>
    </row>
    <row r="113" spans="1:18" s="69" customFormat="1" ht="26.1" customHeight="1">
      <c r="A113" s="178"/>
      <c r="B113" s="179"/>
      <c r="C113" s="24"/>
      <c r="D113" s="24"/>
      <c r="E113" s="24"/>
      <c r="F113" s="24"/>
      <c r="G113" s="24"/>
      <c r="H113" s="24"/>
      <c r="I113" s="24"/>
      <c r="J113" s="24"/>
      <c r="Q113" s="24"/>
      <c r="R113" s="24"/>
    </row>
    <row r="114" spans="1:18" s="24" customFormat="1" ht="26.1" customHeight="1">
      <c r="A114" s="178"/>
      <c r="B114" s="179"/>
      <c r="K114" s="69"/>
      <c r="L114" s="69"/>
      <c r="M114" s="69"/>
      <c r="N114" s="69"/>
      <c r="O114" s="69"/>
      <c r="P114" s="69"/>
      <c r="Q114" s="69"/>
      <c r="R114" s="69"/>
    </row>
    <row r="115" spans="1:18" s="69" customFormat="1" ht="26.1" customHeight="1">
      <c r="A115" s="178"/>
      <c r="B115" s="179"/>
      <c r="C115" s="24"/>
      <c r="D115" s="24"/>
      <c r="E115" s="24"/>
      <c r="F115" s="24"/>
      <c r="G115" s="24"/>
      <c r="H115" s="24"/>
      <c r="I115" s="24"/>
      <c r="J115" s="24"/>
    </row>
    <row r="116" spans="1:18" s="24" customFormat="1" ht="31.5" customHeight="1">
      <c r="A116" s="181"/>
      <c r="B116" s="181"/>
      <c r="K116" s="69"/>
      <c r="L116" s="69"/>
      <c r="M116" s="69"/>
      <c r="N116" s="69"/>
      <c r="O116" s="69"/>
      <c r="P116" s="69"/>
      <c r="Q116" s="69"/>
      <c r="R116" s="69"/>
    </row>
    <row r="117" spans="1:18" s="69" customFormat="1" ht="39.75" customHeight="1">
      <c r="A117" s="181"/>
      <c r="B117" s="182"/>
      <c r="C117" s="24"/>
      <c r="D117" s="24"/>
      <c r="E117" s="24"/>
      <c r="F117" s="24"/>
      <c r="G117" s="24"/>
      <c r="H117" s="24"/>
      <c r="I117" s="24"/>
      <c r="J117" s="24"/>
      <c r="Q117" s="24"/>
      <c r="R117" s="24"/>
    </row>
    <row r="118" spans="1:18" s="69" customFormat="1" ht="34.5" customHeight="1">
      <c r="A118" s="183"/>
      <c r="B118" s="184"/>
      <c r="C118" s="24"/>
      <c r="D118" s="24"/>
      <c r="E118" s="24"/>
      <c r="F118" s="24"/>
      <c r="G118" s="24"/>
      <c r="H118" s="24"/>
      <c r="I118" s="24"/>
      <c r="J118" s="24"/>
      <c r="K118" s="175"/>
      <c r="L118" s="175"/>
      <c r="M118" s="175"/>
      <c r="N118" s="175"/>
      <c r="O118" s="175"/>
      <c r="P118" s="175"/>
    </row>
    <row r="119" spans="1:18" s="69" customFormat="1" ht="26.1" customHeight="1">
      <c r="A119" s="183"/>
      <c r="B119" s="18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</row>
    <row r="120" spans="1:18" s="24" customFormat="1" ht="26.1" customHeight="1">
      <c r="A120" s="183"/>
      <c r="B120" s="184"/>
    </row>
    <row r="121" spans="1:18" s="69" customFormat="1" ht="26.1" customHeight="1">
      <c r="A121" s="185"/>
      <c r="B121" s="186"/>
      <c r="C121" s="24"/>
      <c r="D121" s="24"/>
      <c r="E121" s="24"/>
      <c r="F121" s="24"/>
      <c r="G121" s="24"/>
      <c r="H121" s="24"/>
      <c r="I121" s="24"/>
      <c r="J121" s="24"/>
    </row>
    <row r="122" spans="1:18" s="69" customFormat="1" ht="26.1" customHeight="1">
      <c r="A122" s="187"/>
      <c r="B122" s="187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</row>
    <row r="123" spans="1:18" s="24" customFormat="1" ht="26.1" customHeight="1">
      <c r="A123" s="185"/>
      <c r="B123" s="185"/>
      <c r="K123" s="69"/>
      <c r="L123" s="69"/>
      <c r="M123" s="69"/>
      <c r="N123" s="69"/>
      <c r="O123" s="69"/>
      <c r="P123" s="69"/>
    </row>
    <row r="124" spans="1:18" s="69" customFormat="1" ht="26.1" customHeight="1">
      <c r="A124" s="185"/>
      <c r="B124" s="185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</row>
    <row r="125" spans="1:18" s="69" customFormat="1" ht="26.1" customHeight="1">
      <c r="A125" s="188"/>
      <c r="B125" s="189"/>
      <c r="C125" s="24"/>
      <c r="D125" s="24"/>
      <c r="E125" s="24"/>
      <c r="F125" s="24"/>
      <c r="G125" s="24"/>
      <c r="H125" s="24"/>
      <c r="I125" s="24"/>
      <c r="J125" s="24"/>
      <c r="Q125" s="24"/>
      <c r="R125" s="24"/>
    </row>
    <row r="126" spans="1:18" s="24" customFormat="1" ht="26.1" customHeight="1">
      <c r="A126" s="188"/>
      <c r="B126" s="188"/>
      <c r="Q126" s="69"/>
      <c r="R126" s="69"/>
    </row>
    <row r="127" spans="1:18" s="24" customFormat="1" ht="26.1" customHeight="1">
      <c r="A127" s="176"/>
      <c r="B127" s="177"/>
      <c r="K127" s="69"/>
      <c r="L127" s="69"/>
      <c r="M127" s="69"/>
      <c r="N127" s="69"/>
      <c r="O127" s="69"/>
      <c r="P127" s="69"/>
      <c r="Q127" s="69"/>
      <c r="R127" s="69"/>
    </row>
    <row r="128" spans="1:18" s="24" customFormat="1" ht="26.1" customHeight="1">
      <c r="A128" s="170"/>
      <c r="B128" s="170"/>
      <c r="Q128" s="69"/>
      <c r="R128" s="69"/>
    </row>
    <row r="129" spans="1:18" s="69" customFormat="1" ht="26.1" customHeight="1">
      <c r="A129" s="170"/>
      <c r="B129" s="171"/>
      <c r="C129" s="24"/>
      <c r="D129" s="24"/>
      <c r="E129" s="24"/>
      <c r="F129" s="24"/>
      <c r="G129" s="24"/>
      <c r="H129" s="24"/>
      <c r="I129" s="24"/>
      <c r="J129" s="24"/>
    </row>
    <row r="130" spans="1:18" s="175" customFormat="1" ht="26.1" customHeight="1">
      <c r="A130" s="170"/>
      <c r="B130" s="170"/>
      <c r="C130" s="24"/>
      <c r="D130" s="24"/>
      <c r="E130" s="24"/>
      <c r="F130" s="24"/>
      <c r="G130" s="24"/>
      <c r="H130" s="24"/>
      <c r="I130" s="24"/>
      <c r="J130" s="24"/>
      <c r="K130" s="69"/>
      <c r="L130" s="69"/>
      <c r="M130" s="69"/>
      <c r="N130" s="69"/>
      <c r="O130" s="69"/>
      <c r="P130" s="69"/>
      <c r="Q130" s="69"/>
      <c r="R130" s="69"/>
    </row>
    <row r="131" spans="1:18" s="69" customFormat="1" ht="26.1" customHeight="1">
      <c r="A131" s="170"/>
      <c r="B131" s="171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</row>
    <row r="132" spans="1:18" s="69" customFormat="1" ht="26.1" customHeight="1">
      <c r="A132" s="170"/>
      <c r="B132" s="170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</row>
    <row r="133" spans="1:18" s="24" customFormat="1" ht="26.1" customHeight="1">
      <c r="A133" s="170"/>
      <c r="B133" s="171"/>
    </row>
    <row r="134" spans="1:18" s="69" customFormat="1" ht="26.1" customHeight="1">
      <c r="A134" s="170"/>
      <c r="B134" s="171"/>
      <c r="C134" s="24"/>
      <c r="D134" s="24"/>
      <c r="E134" s="24"/>
      <c r="F134" s="24"/>
      <c r="G134" s="24"/>
      <c r="H134" s="24"/>
      <c r="I134" s="24"/>
      <c r="J134" s="24"/>
    </row>
    <row r="135" spans="1:18" s="69" customFormat="1" ht="26.1" customHeight="1">
      <c r="A135" s="170"/>
      <c r="B135" s="170"/>
      <c r="C135" s="24"/>
      <c r="D135" s="24"/>
      <c r="E135" s="24"/>
      <c r="F135" s="24"/>
      <c r="G135" s="24"/>
      <c r="H135" s="24"/>
      <c r="I135" s="24"/>
      <c r="J135" s="24"/>
    </row>
    <row r="136" spans="1:18" s="24" customFormat="1" ht="26.1" customHeight="1">
      <c r="A136" s="170"/>
      <c r="B136" s="170"/>
      <c r="K136" s="69"/>
      <c r="L136" s="69"/>
      <c r="M136" s="69"/>
      <c r="N136" s="69"/>
      <c r="O136" s="69"/>
      <c r="P136" s="69"/>
    </row>
    <row r="137" spans="1:18" s="69" customFormat="1" ht="44.25" customHeight="1">
      <c r="A137" s="170"/>
      <c r="B137" s="170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</row>
    <row r="138" spans="1:18" s="24" customFormat="1" ht="44.25" customHeight="1">
      <c r="A138" s="170"/>
      <c r="B138" s="171"/>
      <c r="K138" s="69"/>
      <c r="L138" s="69"/>
      <c r="M138" s="69"/>
      <c r="N138" s="69"/>
      <c r="O138" s="69"/>
      <c r="P138" s="69"/>
    </row>
    <row r="139" spans="1:18" s="24" customFormat="1" ht="26.1" customHeight="1">
      <c r="A139" s="170"/>
      <c r="B139" s="171"/>
      <c r="K139" s="69"/>
      <c r="L139" s="69"/>
      <c r="M139" s="69"/>
      <c r="N139" s="69"/>
      <c r="O139" s="69"/>
      <c r="P139" s="69"/>
    </row>
    <row r="140" spans="1:18" s="69" customFormat="1" ht="29.25" customHeight="1">
      <c r="A140" s="170"/>
      <c r="B140" s="171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</row>
    <row r="141" spans="1:18" s="69" customFormat="1" ht="26.1" customHeight="1">
      <c r="A141" s="170"/>
      <c r="B141" s="170"/>
      <c r="C141" s="24"/>
      <c r="D141" s="24"/>
      <c r="E141" s="24"/>
      <c r="F141" s="24"/>
      <c r="G141" s="24"/>
      <c r="H141" s="24"/>
      <c r="I141" s="24"/>
      <c r="J141" s="24"/>
      <c r="Q141" s="24"/>
      <c r="R141" s="24"/>
    </row>
    <row r="142" spans="1:18" s="69" customFormat="1" ht="33.75" customHeight="1">
      <c r="A142" s="170"/>
      <c r="B142" s="171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</row>
    <row r="143" spans="1:18" s="69" customFormat="1" ht="26.1" customHeight="1">
      <c r="A143" s="170"/>
      <c r="B143" s="171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</row>
    <row r="144" spans="1:18" s="24" customFormat="1" ht="26.1" customHeight="1">
      <c r="A144" s="170"/>
      <c r="B144" s="170"/>
      <c r="K144" s="69"/>
      <c r="L144" s="69"/>
      <c r="M144" s="69"/>
      <c r="N144" s="69"/>
      <c r="O144" s="69"/>
      <c r="P144" s="69"/>
    </row>
    <row r="145" spans="1:18" s="69" customFormat="1" ht="26.1" customHeight="1">
      <c r="A145" s="170"/>
      <c r="B145" s="171"/>
      <c r="C145" s="24"/>
      <c r="D145" s="24"/>
      <c r="E145" s="24"/>
      <c r="F145" s="24"/>
      <c r="G145" s="24"/>
      <c r="H145" s="24"/>
      <c r="I145" s="24"/>
      <c r="J145" s="24"/>
    </row>
    <row r="146" spans="1:18" s="175" customFormat="1" ht="26.1" customHeight="1">
      <c r="A146" s="170"/>
      <c r="B146" s="170"/>
      <c r="C146" s="24"/>
      <c r="D146" s="24"/>
      <c r="E146" s="24"/>
      <c r="F146" s="24"/>
      <c r="G146" s="24"/>
      <c r="H146" s="24"/>
      <c r="I146" s="24"/>
      <c r="J146" s="24"/>
      <c r="K146" s="69"/>
      <c r="L146" s="69"/>
      <c r="M146" s="69"/>
      <c r="N146" s="69"/>
      <c r="O146" s="69"/>
      <c r="P146" s="69"/>
      <c r="Q146" s="69"/>
      <c r="R146" s="69"/>
    </row>
    <row r="147" spans="1:18" s="69" customFormat="1" ht="41.25" customHeight="1">
      <c r="A147" s="170"/>
      <c r="B147" s="170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</row>
    <row r="148" spans="1:18" s="24" customFormat="1" ht="36.75" customHeight="1">
      <c r="A148" s="170"/>
      <c r="B148" s="171"/>
      <c r="K148" s="69"/>
      <c r="L148" s="69"/>
      <c r="M148" s="69"/>
      <c r="N148" s="69"/>
      <c r="O148" s="69"/>
      <c r="P148" s="69"/>
      <c r="Q148" s="69"/>
      <c r="R148" s="69"/>
    </row>
    <row r="149" spans="1:18" s="69" customFormat="1" ht="44.25" customHeight="1">
      <c r="A149" s="170"/>
      <c r="B149" s="171"/>
      <c r="C149" s="24"/>
      <c r="D149" s="24"/>
      <c r="E149" s="24"/>
      <c r="F149" s="24"/>
      <c r="G149" s="24"/>
      <c r="H149" s="24"/>
      <c r="I149" s="24"/>
      <c r="J149" s="24"/>
    </row>
    <row r="150" spans="1:18" s="24" customFormat="1" ht="26.1" customHeight="1">
      <c r="A150" s="170"/>
      <c r="B150" s="171"/>
    </row>
    <row r="151" spans="1:18" s="24" customFormat="1" ht="26.1" customHeight="1">
      <c r="A151" s="170"/>
      <c r="B151" s="170"/>
      <c r="K151" s="69"/>
      <c r="L151" s="69"/>
      <c r="M151" s="69"/>
      <c r="N151" s="69"/>
      <c r="O151" s="69"/>
      <c r="P151" s="69"/>
      <c r="Q151" s="69"/>
      <c r="R151" s="69"/>
    </row>
    <row r="152" spans="1:18" s="24" customFormat="1" ht="26.1" customHeight="1">
      <c r="A152" s="170"/>
      <c r="B152" s="171"/>
      <c r="K152" s="69"/>
      <c r="L152" s="69"/>
      <c r="M152" s="69"/>
      <c r="N152" s="69"/>
      <c r="O152" s="69"/>
      <c r="P152" s="69"/>
      <c r="Q152" s="69"/>
      <c r="R152" s="69"/>
    </row>
    <row r="153" spans="1:18" s="24" customFormat="1" ht="26.1" customHeight="1">
      <c r="A153" s="170"/>
      <c r="B153" s="171"/>
      <c r="Q153" s="123"/>
      <c r="R153" s="123"/>
    </row>
    <row r="154" spans="1:18" s="24" customFormat="1" ht="26.1" customHeight="1">
      <c r="A154" s="170"/>
      <c r="B154" s="170"/>
      <c r="K154" s="69"/>
      <c r="L154" s="69"/>
      <c r="M154" s="69"/>
      <c r="N154" s="69"/>
      <c r="O154" s="69"/>
      <c r="P154" s="69"/>
      <c r="Q154" s="69"/>
      <c r="R154" s="69"/>
    </row>
    <row r="155" spans="1:18" s="24" customFormat="1" ht="26.1" customHeight="1">
      <c r="A155" s="176"/>
      <c r="B155" s="177"/>
      <c r="Q155" s="69"/>
      <c r="R155" s="69"/>
    </row>
    <row r="156" spans="1:18" s="69" customFormat="1" ht="26.1" customHeight="1">
      <c r="A156" s="170"/>
      <c r="B156" s="171"/>
      <c r="C156" s="24"/>
      <c r="D156" s="24"/>
      <c r="E156" s="24"/>
      <c r="F156" s="24"/>
      <c r="G156" s="24"/>
      <c r="H156" s="24"/>
      <c r="I156" s="24"/>
      <c r="J156" s="24"/>
    </row>
    <row r="157" spans="1:18" s="69" customFormat="1" ht="26.1" customHeight="1">
      <c r="A157" s="170"/>
      <c r="B157" s="170"/>
      <c r="C157" s="24"/>
      <c r="D157" s="24"/>
      <c r="E157" s="24"/>
      <c r="F157" s="24"/>
      <c r="G157" s="24"/>
      <c r="H157" s="24"/>
      <c r="I157" s="24"/>
      <c r="J157" s="24"/>
      <c r="Q157" s="24"/>
      <c r="R157" s="24"/>
    </row>
    <row r="158" spans="1:18" s="24" customFormat="1" ht="26.1" customHeight="1">
      <c r="A158" s="170"/>
      <c r="B158" s="171"/>
      <c r="K158" s="69"/>
      <c r="L158" s="69"/>
      <c r="M158" s="69"/>
      <c r="N158" s="69"/>
      <c r="O158" s="69"/>
      <c r="P158" s="69"/>
      <c r="Q158" s="69"/>
      <c r="R158" s="69"/>
    </row>
    <row r="159" spans="1:18" s="24" customFormat="1" ht="26.1" customHeight="1">
      <c r="A159" s="170"/>
      <c r="B159" s="170"/>
      <c r="K159" s="69"/>
      <c r="L159" s="69"/>
      <c r="M159" s="69"/>
      <c r="N159" s="69"/>
      <c r="O159" s="69"/>
      <c r="P159" s="69"/>
    </row>
    <row r="160" spans="1:18" s="24" customFormat="1" ht="26.1" customHeight="1">
      <c r="A160" s="170"/>
      <c r="B160" s="171"/>
      <c r="K160" s="69"/>
      <c r="L160" s="69"/>
      <c r="M160" s="69"/>
      <c r="N160" s="69"/>
      <c r="O160" s="69"/>
      <c r="P160" s="69"/>
    </row>
    <row r="161" spans="1:18" s="24" customFormat="1" ht="26.1" customHeight="1">
      <c r="A161" s="170"/>
      <c r="B161" s="171"/>
    </row>
    <row r="162" spans="1:18" s="69" customFormat="1" ht="26.1" customHeight="1">
      <c r="A162" s="170"/>
      <c r="B162" s="171"/>
      <c r="C162" s="24"/>
      <c r="D162" s="24"/>
      <c r="E162" s="24"/>
      <c r="F162" s="24"/>
      <c r="G162" s="24"/>
      <c r="H162" s="24"/>
      <c r="I162" s="24"/>
      <c r="J162" s="24"/>
    </row>
    <row r="163" spans="1:18" s="69" customFormat="1" ht="26.1" customHeight="1">
      <c r="A163" s="170"/>
      <c r="B163" s="171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</row>
    <row r="164" spans="1:18" s="24" customFormat="1" ht="26.1" customHeight="1">
      <c r="A164" s="170"/>
      <c r="B164" s="171"/>
      <c r="K164" s="69"/>
      <c r="L164" s="69"/>
      <c r="M164" s="69"/>
      <c r="N164" s="69"/>
      <c r="O164" s="69"/>
      <c r="P164" s="69"/>
      <c r="Q164" s="69"/>
      <c r="R164" s="69"/>
    </row>
    <row r="165" spans="1:18" s="24" customFormat="1" ht="26.1" customHeight="1">
      <c r="A165" s="170"/>
      <c r="B165" s="170"/>
      <c r="K165" s="69"/>
      <c r="L165" s="69"/>
      <c r="M165" s="69"/>
      <c r="N165" s="69"/>
      <c r="O165" s="69"/>
      <c r="P165" s="69"/>
      <c r="Q165" s="69"/>
      <c r="R165" s="69"/>
    </row>
    <row r="166" spans="1:18" s="24" customFormat="1" ht="26.1" customHeight="1">
      <c r="A166" s="170"/>
      <c r="B166" s="171"/>
      <c r="Q166" s="69"/>
      <c r="R166" s="69"/>
    </row>
    <row r="167" spans="1:18" s="69" customFormat="1" ht="26.1" customHeight="1">
      <c r="A167" s="170"/>
      <c r="B167" s="170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 s="24" customFormat="1" ht="26.1" customHeight="1">
      <c r="A168" s="170"/>
      <c r="B168" s="171"/>
      <c r="Q168" s="69"/>
      <c r="R168" s="69"/>
    </row>
    <row r="169" spans="1:18" s="24" customFormat="1" ht="26.1" customHeight="1">
      <c r="A169" s="170"/>
      <c r="B169" s="171"/>
    </row>
    <row r="170" spans="1:18" s="69" customFormat="1" ht="26.1" customHeight="1">
      <c r="A170" s="170"/>
      <c r="B170" s="170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</row>
    <row r="171" spans="1:18" s="69" customFormat="1" ht="26.1" customHeight="1">
      <c r="A171" s="170"/>
      <c r="B171" s="170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</row>
    <row r="172" spans="1:18" s="24" customFormat="1" ht="26.1" customHeight="1">
      <c r="A172" s="170"/>
      <c r="B172" s="170"/>
      <c r="K172" s="69"/>
      <c r="L172" s="69"/>
      <c r="M172" s="69"/>
      <c r="N172" s="69"/>
      <c r="O172" s="69"/>
      <c r="P172" s="69"/>
    </row>
    <row r="173" spans="1:18" s="69" customFormat="1" ht="26.1" customHeight="1">
      <c r="A173" s="170"/>
      <c r="B173" s="170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</row>
    <row r="174" spans="1:18" s="69" customFormat="1" ht="26.1" customHeight="1">
      <c r="A174" s="170"/>
      <c r="B174" s="170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</row>
    <row r="175" spans="1:18" s="24" customFormat="1" ht="26.1" customHeight="1">
      <c r="A175" s="170"/>
      <c r="B175" s="170"/>
      <c r="K175" s="69"/>
      <c r="L175" s="69"/>
      <c r="M175" s="69"/>
      <c r="N175" s="69"/>
      <c r="O175" s="69"/>
      <c r="P175" s="69"/>
      <c r="Q175" s="69"/>
      <c r="R175" s="69"/>
    </row>
    <row r="176" spans="1:18" s="69" customFormat="1" ht="26.1" customHeight="1">
      <c r="A176" s="170"/>
      <c r="B176" s="171"/>
      <c r="C176" s="24"/>
      <c r="D176" s="24"/>
      <c r="E176" s="24"/>
      <c r="F176" s="24"/>
      <c r="G176" s="24"/>
      <c r="H176" s="24"/>
      <c r="I176" s="24"/>
      <c r="J176" s="24"/>
      <c r="Q176" s="24"/>
      <c r="R176" s="24"/>
    </row>
    <row r="177" spans="1:18" s="69" customFormat="1" ht="26.1" customHeight="1">
      <c r="A177" s="170"/>
      <c r="B177" s="170"/>
      <c r="C177" s="24"/>
      <c r="D177" s="24"/>
      <c r="E177" s="24"/>
      <c r="F177" s="24"/>
      <c r="G177" s="24"/>
      <c r="H177" s="24"/>
      <c r="I177" s="24"/>
      <c r="J177" s="24"/>
    </row>
    <row r="178" spans="1:18" s="24" customFormat="1" ht="26.1" customHeight="1">
      <c r="A178" s="170"/>
      <c r="B178" s="170"/>
      <c r="K178" s="69"/>
      <c r="L178" s="69"/>
      <c r="M178" s="69"/>
      <c r="N178" s="69"/>
      <c r="O178" s="69"/>
      <c r="P178" s="69"/>
      <c r="Q178" s="69"/>
      <c r="R178" s="69"/>
    </row>
    <row r="179" spans="1:18" s="24" customFormat="1" ht="30.75" customHeight="1">
      <c r="A179" s="170"/>
      <c r="B179" s="171"/>
      <c r="K179" s="69"/>
      <c r="L179" s="69"/>
      <c r="M179" s="69"/>
      <c r="N179" s="69"/>
      <c r="O179" s="69"/>
      <c r="P179" s="69"/>
    </row>
    <row r="180" spans="1:18" s="24" customFormat="1" ht="26.1" customHeight="1">
      <c r="A180" s="170"/>
      <c r="B180" s="171"/>
      <c r="Q180" s="69"/>
      <c r="R180" s="69"/>
    </row>
    <row r="181" spans="1:18" s="69" customFormat="1" ht="26.1" customHeight="1">
      <c r="A181" s="170"/>
      <c r="B181" s="171"/>
      <c r="C181" s="24"/>
      <c r="D181" s="24"/>
      <c r="E181" s="24"/>
      <c r="F181" s="24"/>
      <c r="G181" s="24"/>
      <c r="H181" s="24"/>
      <c r="I181" s="24"/>
      <c r="J181" s="24"/>
      <c r="K181" s="190" t="e">
        <f>#REF!</f>
        <v>#REF!</v>
      </c>
    </row>
    <row r="182" spans="1:18" s="24" customFormat="1" ht="26.1" customHeight="1">
      <c r="A182" s="170"/>
      <c r="B182" s="171"/>
      <c r="K182" s="69"/>
      <c r="L182" s="69"/>
      <c r="M182" s="69"/>
      <c r="N182" s="69"/>
      <c r="O182" s="69"/>
      <c r="P182" s="69"/>
    </row>
    <row r="183" spans="1:18" s="69" customFormat="1" ht="26.1" customHeight="1">
      <c r="A183" s="170"/>
      <c r="B183" s="171"/>
      <c r="C183" s="24"/>
      <c r="D183" s="24"/>
      <c r="E183" s="24"/>
      <c r="F183" s="24"/>
      <c r="G183" s="24"/>
      <c r="H183" s="24"/>
      <c r="I183" s="24"/>
      <c r="J183" s="24"/>
      <c r="K183" s="123"/>
      <c r="L183" s="123"/>
      <c r="M183" s="123"/>
      <c r="N183" s="123"/>
      <c r="O183" s="123"/>
      <c r="P183" s="123"/>
    </row>
    <row r="184" spans="1:18" s="69" customFormat="1" ht="26.1" customHeight="1">
      <c r="A184" s="170"/>
      <c r="B184" s="170"/>
      <c r="C184" s="24"/>
      <c r="D184" s="24"/>
      <c r="E184" s="24"/>
      <c r="F184" s="24"/>
      <c r="G184" s="24"/>
      <c r="H184" s="24"/>
      <c r="I184" s="24"/>
      <c r="J184" s="24"/>
    </row>
    <row r="185" spans="1:18" s="69" customFormat="1" ht="26.1" customHeight="1">
      <c r="A185" s="170"/>
      <c r="B185" s="171"/>
      <c r="C185" s="24"/>
      <c r="D185" s="24"/>
      <c r="E185" s="24"/>
      <c r="F185" s="24"/>
      <c r="G185" s="24"/>
      <c r="H185" s="24"/>
      <c r="I185" s="24"/>
      <c r="J185" s="24"/>
      <c r="Q185" s="24"/>
      <c r="R185" s="24"/>
    </row>
    <row r="186" spans="1:18" s="24" customFormat="1" ht="26.1" customHeight="1">
      <c r="A186" s="170"/>
      <c r="B186" s="171"/>
      <c r="K186" s="69"/>
      <c r="L186" s="69"/>
      <c r="M186" s="69"/>
      <c r="N186" s="69"/>
      <c r="O186" s="69"/>
      <c r="P186" s="69"/>
      <c r="Q186" s="69"/>
      <c r="R186" s="69"/>
    </row>
    <row r="187" spans="1:18" s="69" customFormat="1" ht="26.1" customHeight="1">
      <c r="A187" s="172"/>
      <c r="B187" s="172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</row>
    <row r="188" spans="1:18" s="24" customFormat="1" ht="26.1" customHeight="1">
      <c r="A188" s="170"/>
      <c r="B188" s="171"/>
      <c r="K188" s="69"/>
      <c r="L188" s="69"/>
      <c r="M188" s="69"/>
      <c r="N188" s="69"/>
      <c r="O188" s="69"/>
      <c r="P188" s="69"/>
    </row>
    <row r="189" spans="1:18" s="69" customFormat="1" ht="33.75" customHeight="1">
      <c r="A189" s="170"/>
      <c r="B189" s="171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</row>
    <row r="190" spans="1:18" s="69" customFormat="1" ht="26.1" customHeight="1">
      <c r="A190" s="170"/>
      <c r="B190" s="171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</row>
    <row r="191" spans="1:18" s="24" customFormat="1" ht="26.1" customHeight="1">
      <c r="A191" s="170"/>
      <c r="B191" s="170"/>
      <c r="Q191" s="69"/>
      <c r="R191" s="69"/>
    </row>
    <row r="192" spans="1:18" s="24" customFormat="1" ht="26.1" customHeight="1">
      <c r="A192" s="170"/>
      <c r="B192" s="171"/>
      <c r="K192" s="69"/>
      <c r="L192" s="69"/>
      <c r="M192" s="69"/>
      <c r="N192" s="69"/>
      <c r="O192" s="69"/>
      <c r="P192" s="69"/>
      <c r="Q192" s="69"/>
      <c r="R192" s="69"/>
    </row>
    <row r="193" spans="1:18" s="24" customFormat="1" ht="26.1" customHeight="1">
      <c r="A193" s="170"/>
      <c r="B193" s="170"/>
    </row>
    <row r="194" spans="1:18" s="69" customFormat="1" ht="26.1" customHeight="1">
      <c r="A194" s="170"/>
      <c r="B194" s="170"/>
      <c r="C194" s="24"/>
      <c r="D194" s="24"/>
      <c r="E194" s="24"/>
      <c r="F194" s="24"/>
      <c r="G194" s="24"/>
      <c r="H194" s="24"/>
      <c r="I194" s="24"/>
      <c r="J194" s="24"/>
    </row>
    <row r="195" spans="1:18" s="24" customFormat="1" ht="26.1" customHeight="1">
      <c r="A195" s="191"/>
      <c r="B195" s="191"/>
      <c r="K195" s="69"/>
      <c r="L195" s="69"/>
      <c r="M195" s="69"/>
      <c r="N195" s="69"/>
      <c r="O195" s="69"/>
      <c r="P195" s="69"/>
      <c r="Q195" s="175"/>
      <c r="R195" s="175"/>
    </row>
    <row r="196" spans="1:18" s="69" customFormat="1" ht="26.1" customHeight="1">
      <c r="A196" s="191"/>
      <c r="B196" s="192"/>
      <c r="C196" s="24"/>
      <c r="D196" s="24"/>
      <c r="E196" s="24"/>
      <c r="F196" s="24"/>
      <c r="G196" s="24"/>
      <c r="H196" s="24"/>
      <c r="I196" s="24"/>
      <c r="J196" s="24"/>
    </row>
    <row r="197" spans="1:18" s="69" customFormat="1" ht="26.1" customHeight="1">
      <c r="A197" s="191"/>
      <c r="B197" s="191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</row>
    <row r="198" spans="1:18" s="69" customFormat="1" ht="26.1" customHeight="1">
      <c r="A198" s="191"/>
      <c r="B198" s="192"/>
      <c r="C198" s="24"/>
      <c r="D198" s="24"/>
      <c r="E198" s="24"/>
      <c r="F198" s="24"/>
      <c r="G198" s="24"/>
      <c r="H198" s="24"/>
      <c r="I198" s="24"/>
      <c r="J198" s="24"/>
    </row>
    <row r="199" spans="1:18" s="69" customFormat="1" ht="26.1" customHeight="1">
      <c r="A199" s="191"/>
      <c r="B199" s="192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</row>
    <row r="200" spans="1:18" s="24" customFormat="1" ht="26.1" customHeight="1">
      <c r="A200" s="191"/>
      <c r="B200" s="192"/>
      <c r="K200" s="69"/>
      <c r="L200" s="69"/>
      <c r="M200" s="69"/>
      <c r="N200" s="69"/>
      <c r="O200" s="69"/>
      <c r="P200" s="69"/>
    </row>
    <row r="201" spans="1:18" s="69" customFormat="1" ht="26.1" customHeight="1">
      <c r="A201" s="191"/>
      <c r="B201" s="191"/>
      <c r="C201" s="24"/>
      <c r="D201" s="24"/>
      <c r="E201" s="24"/>
      <c r="F201" s="24"/>
      <c r="G201" s="24"/>
      <c r="H201" s="24"/>
      <c r="I201" s="24"/>
      <c r="J201" s="24"/>
      <c r="Q201" s="24"/>
      <c r="R201" s="24"/>
    </row>
    <row r="202" spans="1:18" s="24" customFormat="1" ht="26.1" customHeight="1">
      <c r="A202" s="191"/>
      <c r="B202" s="192"/>
    </row>
    <row r="203" spans="1:18" s="24" customFormat="1" ht="26.1" customHeight="1">
      <c r="A203" s="191"/>
      <c r="B203" s="191"/>
    </row>
    <row r="204" spans="1:18" s="69" customFormat="1" ht="26.1" customHeight="1">
      <c r="A204" s="191"/>
      <c r="B204" s="192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</row>
    <row r="205" spans="1:18" s="69" customFormat="1" ht="26.1" customHeight="1">
      <c r="A205" s="191"/>
      <c r="B205" s="192"/>
      <c r="C205" s="24"/>
      <c r="D205" s="24"/>
      <c r="E205" s="24"/>
      <c r="F205" s="24"/>
      <c r="G205" s="24"/>
      <c r="H205" s="24"/>
      <c r="I205" s="24"/>
      <c r="J205" s="24"/>
    </row>
    <row r="206" spans="1:18" s="69" customFormat="1" ht="26.1" customHeight="1">
      <c r="A206" s="191"/>
      <c r="B206" s="191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</row>
    <row r="207" spans="1:18" s="69" customFormat="1" ht="26.1" customHeight="1">
      <c r="A207" s="191"/>
      <c r="B207" s="191"/>
      <c r="C207" s="24"/>
      <c r="D207" s="24"/>
      <c r="E207" s="24"/>
      <c r="F207" s="24"/>
      <c r="G207" s="24"/>
      <c r="H207" s="24"/>
      <c r="I207" s="24"/>
      <c r="J207" s="24"/>
    </row>
    <row r="208" spans="1:18" s="69" customFormat="1" ht="26.1" customHeight="1">
      <c r="A208" s="191"/>
      <c r="B208" s="191"/>
      <c r="C208" s="24"/>
      <c r="D208" s="24"/>
      <c r="E208" s="24"/>
      <c r="F208" s="24"/>
      <c r="G208" s="24"/>
      <c r="H208" s="24"/>
      <c r="I208" s="24"/>
      <c r="J208" s="24"/>
      <c r="Q208" s="73"/>
      <c r="R208" s="73"/>
    </row>
    <row r="209" spans="1:18" s="24" customFormat="1" ht="26.1" customHeight="1">
      <c r="A209" s="191"/>
      <c r="B209" s="192"/>
      <c r="Q209" s="69"/>
      <c r="R209" s="69"/>
    </row>
    <row r="210" spans="1:18" s="69" customFormat="1" ht="26.1" customHeight="1">
      <c r="A210" s="191"/>
      <c r="B210" s="191"/>
      <c r="C210" s="24"/>
      <c r="D210" s="24"/>
      <c r="E210" s="24"/>
      <c r="F210" s="24"/>
      <c r="G210" s="24"/>
      <c r="H210" s="24"/>
      <c r="I210" s="24"/>
      <c r="J210" s="24"/>
      <c r="Q210" s="24"/>
      <c r="R210" s="24"/>
    </row>
    <row r="211" spans="1:18" s="69" customFormat="1" ht="26.1" customHeight="1">
      <c r="A211" s="193"/>
      <c r="B211" s="194"/>
      <c r="C211" s="24"/>
      <c r="D211" s="24"/>
      <c r="E211" s="24"/>
      <c r="F211" s="24"/>
      <c r="G211" s="24"/>
      <c r="H211" s="24"/>
      <c r="I211" s="24"/>
      <c r="J211" s="24"/>
    </row>
    <row r="212" spans="1:18" s="24" customFormat="1" ht="26.1" customHeight="1">
      <c r="A212" s="195"/>
      <c r="B212" s="196"/>
      <c r="Q212" s="69"/>
      <c r="R212" s="69"/>
    </row>
    <row r="213" spans="1:18" s="69" customFormat="1" ht="39.75" customHeight="1">
      <c r="A213" s="195"/>
      <c r="B213" s="195"/>
      <c r="C213" s="24"/>
      <c r="D213" s="24"/>
      <c r="E213" s="24"/>
      <c r="F213" s="24"/>
      <c r="G213" s="24"/>
      <c r="H213" s="24"/>
      <c r="I213" s="24"/>
      <c r="J213" s="24"/>
      <c r="Q213" s="24"/>
      <c r="R213" s="24"/>
    </row>
    <row r="214" spans="1:18" s="24" customFormat="1" ht="39.75" customHeight="1">
      <c r="A214" s="191"/>
      <c r="B214" s="192"/>
      <c r="K214" s="69"/>
      <c r="L214" s="69"/>
      <c r="M214" s="69"/>
      <c r="N214" s="69"/>
      <c r="O214" s="69"/>
      <c r="P214" s="69"/>
      <c r="Q214" s="69"/>
      <c r="R214" s="69"/>
    </row>
    <row r="215" spans="1:18" s="69" customFormat="1" ht="26.1" customHeight="1">
      <c r="A215" s="191"/>
      <c r="B215" s="192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</row>
    <row r="216" spans="1:18" s="69" customFormat="1" ht="26.1" customHeight="1">
      <c r="A216" s="191"/>
      <c r="B216" s="191"/>
      <c r="C216" s="24"/>
      <c r="D216" s="24"/>
      <c r="E216" s="24"/>
      <c r="F216" s="24"/>
      <c r="G216" s="24"/>
      <c r="H216" s="24"/>
      <c r="I216" s="24"/>
      <c r="J216" s="24"/>
    </row>
    <row r="217" spans="1:18" s="69" customFormat="1" ht="26.1" customHeight="1">
      <c r="A217" s="197"/>
      <c r="B217" s="198"/>
      <c r="C217" s="24"/>
      <c r="D217" s="24"/>
      <c r="E217" s="24"/>
      <c r="F217" s="24"/>
      <c r="G217" s="24"/>
      <c r="H217" s="24"/>
      <c r="I217" s="24"/>
      <c r="J217" s="24"/>
    </row>
    <row r="218" spans="1:18" s="24" customFormat="1" ht="26.1" customHeight="1">
      <c r="A218" s="185"/>
      <c r="B218" s="186"/>
      <c r="Q218" s="69"/>
      <c r="R218" s="69"/>
    </row>
    <row r="219" spans="1:18" s="69" customFormat="1" ht="26.1" customHeight="1">
      <c r="A219" s="185"/>
      <c r="B219" s="185"/>
      <c r="C219" s="24"/>
      <c r="D219" s="24"/>
      <c r="E219" s="24"/>
      <c r="F219" s="24"/>
      <c r="G219" s="24"/>
      <c r="H219" s="24"/>
      <c r="I219" s="24"/>
      <c r="J219" s="24"/>
      <c r="Q219" s="24"/>
      <c r="R219" s="24"/>
    </row>
    <row r="220" spans="1:18" s="69" customFormat="1" ht="26.1" customHeight="1">
      <c r="A220" s="199"/>
      <c r="B220" s="200"/>
      <c r="C220" s="24"/>
      <c r="D220" s="24"/>
      <c r="E220" s="24"/>
      <c r="F220" s="24"/>
      <c r="G220" s="24"/>
      <c r="H220" s="24"/>
      <c r="I220" s="24"/>
      <c r="J220" s="24"/>
      <c r="Q220" s="24"/>
      <c r="R220" s="24"/>
    </row>
    <row r="221" spans="1:18" s="69" customFormat="1" ht="26.1" customHeight="1">
      <c r="A221" s="188"/>
      <c r="B221" s="189"/>
      <c r="C221" s="24"/>
      <c r="D221" s="24"/>
      <c r="E221" s="24"/>
      <c r="F221" s="24"/>
      <c r="G221" s="24"/>
      <c r="H221" s="24"/>
      <c r="I221" s="24"/>
      <c r="J221" s="24"/>
    </row>
    <row r="222" spans="1:18" s="24" customFormat="1" ht="26.1" customHeight="1">
      <c r="A222" s="188"/>
      <c r="B222" s="188"/>
      <c r="K222" s="69"/>
      <c r="L222" s="69"/>
      <c r="M222" s="69"/>
      <c r="N222" s="69"/>
      <c r="O222" s="69"/>
      <c r="P222" s="69"/>
    </row>
    <row r="223" spans="1:18" s="69" customFormat="1" ht="26.1" customHeight="1">
      <c r="A223" s="176"/>
      <c r="B223" s="177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</row>
    <row r="224" spans="1:18" s="24" customFormat="1" ht="26.1" customHeight="1">
      <c r="A224" s="170"/>
      <c r="B224" s="171"/>
      <c r="K224" s="69"/>
      <c r="L224" s="69"/>
      <c r="M224" s="69"/>
      <c r="N224" s="69"/>
      <c r="O224" s="69"/>
      <c r="P224" s="69"/>
      <c r="Q224" s="69"/>
      <c r="R224" s="69"/>
    </row>
    <row r="225" spans="1:18" s="24" customFormat="1" ht="26.1" customHeight="1">
      <c r="A225" s="170"/>
      <c r="B225" s="171"/>
      <c r="K225" s="175"/>
      <c r="L225" s="175"/>
      <c r="M225" s="175"/>
      <c r="N225" s="175"/>
      <c r="O225" s="175"/>
      <c r="P225" s="175"/>
    </row>
    <row r="226" spans="1:18" s="69" customFormat="1" ht="26.1" customHeight="1">
      <c r="A226" s="170"/>
      <c r="B226" s="171"/>
      <c r="C226" s="24"/>
      <c r="D226" s="24"/>
      <c r="E226" s="24"/>
      <c r="F226" s="24"/>
      <c r="G226" s="24"/>
      <c r="H226" s="24"/>
      <c r="I226" s="24"/>
      <c r="J226" s="24"/>
      <c r="Q226" s="24"/>
      <c r="R226" s="24"/>
    </row>
    <row r="227" spans="1:18" s="69" customFormat="1" ht="26.1" customHeight="1">
      <c r="A227" s="170"/>
      <c r="B227" s="170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</row>
    <row r="228" spans="1:18" s="88" customFormat="1" ht="26.1" customHeight="1">
      <c r="A228" s="170"/>
      <c r="B228" s="171"/>
      <c r="C228" s="24"/>
      <c r="D228" s="24"/>
      <c r="E228" s="24"/>
      <c r="F228" s="24"/>
      <c r="G228" s="24"/>
      <c r="H228" s="24"/>
      <c r="I228" s="24"/>
      <c r="J228" s="24"/>
      <c r="K228" s="69"/>
      <c r="L228" s="69"/>
      <c r="M228" s="69"/>
      <c r="N228" s="69"/>
      <c r="O228" s="69"/>
      <c r="P228" s="69"/>
      <c r="Q228" s="69"/>
      <c r="R228" s="69"/>
    </row>
    <row r="229" spans="1:18" s="69" customFormat="1" ht="26.1" customHeight="1">
      <c r="A229" s="176"/>
      <c r="B229" s="176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</row>
    <row r="230" spans="1:18" s="88" customFormat="1" ht="26.1" customHeight="1">
      <c r="A230" s="170"/>
      <c r="B230" s="171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 s="69" customFormat="1" ht="26.1" customHeight="1">
      <c r="A231" s="170"/>
      <c r="B231" s="170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</row>
    <row r="232" spans="1:18" s="69" customFormat="1" ht="26.1" customHeight="1">
      <c r="A232" s="170"/>
      <c r="B232" s="171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</row>
    <row r="233" spans="1:18" s="24" customFormat="1" ht="26.1" customHeight="1">
      <c r="A233" s="170"/>
      <c r="B233" s="170"/>
      <c r="Q233" s="69"/>
      <c r="R233" s="69"/>
    </row>
    <row r="234" spans="1:18" s="69" customFormat="1" ht="26.1" customHeight="1">
      <c r="A234" s="170"/>
      <c r="B234" s="170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 s="69" customFormat="1" ht="26.1" customHeight="1">
      <c r="A235" s="170"/>
      <c r="B235" s="170"/>
      <c r="C235" s="24"/>
      <c r="D235" s="24"/>
      <c r="E235" s="24"/>
      <c r="F235" s="24"/>
      <c r="G235" s="24"/>
      <c r="H235" s="24"/>
      <c r="I235" s="24"/>
      <c r="J235" s="24"/>
      <c r="Q235" s="24"/>
      <c r="R235" s="24"/>
    </row>
    <row r="236" spans="1:18" s="69" customFormat="1" ht="26.1" customHeight="1">
      <c r="A236" s="170"/>
      <c r="B236" s="170"/>
      <c r="C236" s="24"/>
      <c r="D236" s="24"/>
      <c r="E236" s="24"/>
      <c r="F236" s="24"/>
      <c r="G236" s="24"/>
      <c r="H236" s="24"/>
      <c r="I236" s="24"/>
      <c r="J236" s="24"/>
      <c r="Q236" s="24"/>
      <c r="R236" s="24"/>
    </row>
    <row r="237" spans="1:18" s="24" customFormat="1" ht="26.1" customHeight="1">
      <c r="A237" s="170"/>
      <c r="B237" s="170"/>
      <c r="K237" s="69"/>
      <c r="L237" s="69"/>
      <c r="M237" s="69"/>
      <c r="N237" s="69"/>
      <c r="O237" s="69"/>
      <c r="P237" s="69"/>
      <c r="Q237" s="69"/>
      <c r="R237" s="69"/>
    </row>
    <row r="238" spans="1:18" s="69" customFormat="1" ht="26.1" customHeight="1">
      <c r="A238" s="170"/>
      <c r="B238" s="170"/>
      <c r="C238" s="24"/>
      <c r="D238" s="24"/>
      <c r="E238" s="24"/>
      <c r="F238" s="24"/>
      <c r="G238" s="24"/>
      <c r="H238" s="24"/>
      <c r="I238" s="24"/>
      <c r="J238" s="24"/>
      <c r="K238" s="73"/>
      <c r="L238" s="73"/>
      <c r="M238" s="73"/>
      <c r="N238" s="73"/>
      <c r="O238" s="73"/>
      <c r="P238" s="73"/>
      <c r="Q238" s="24"/>
      <c r="R238" s="24"/>
    </row>
    <row r="239" spans="1:18" s="69" customFormat="1" ht="49.5" customHeight="1">
      <c r="A239" s="170"/>
      <c r="B239" s="171"/>
      <c r="C239" s="24"/>
      <c r="D239" s="24"/>
      <c r="E239" s="24"/>
      <c r="F239" s="24"/>
      <c r="G239" s="24"/>
      <c r="H239" s="24"/>
      <c r="I239" s="24"/>
      <c r="J239" s="24"/>
    </row>
    <row r="240" spans="1:18" s="69" customFormat="1" ht="29.25" customHeight="1">
      <c r="A240" s="170"/>
      <c r="B240" s="171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</row>
    <row r="241" spans="1:18" s="24" customFormat="1" ht="26.1" customHeight="1">
      <c r="A241" s="176"/>
      <c r="B241" s="177"/>
      <c r="K241" s="69"/>
      <c r="L241" s="69"/>
      <c r="M241" s="69"/>
      <c r="N241" s="69"/>
      <c r="O241" s="69"/>
      <c r="P241" s="69"/>
    </row>
    <row r="242" spans="1:18" s="24" customFormat="1" ht="26.1" customHeight="1">
      <c r="A242" s="176"/>
      <c r="B242" s="177"/>
      <c r="K242" s="69"/>
      <c r="L242" s="69"/>
      <c r="M242" s="69"/>
      <c r="N242" s="69"/>
      <c r="O242" s="69"/>
      <c r="P242" s="69"/>
      <c r="Q242" s="69"/>
      <c r="R242" s="69"/>
    </row>
    <row r="243" spans="1:18" s="24" customFormat="1" ht="26.1" customHeight="1">
      <c r="A243" s="176"/>
      <c r="B243" s="177"/>
      <c r="Q243" s="69"/>
      <c r="R243" s="69"/>
    </row>
    <row r="244" spans="1:18" s="24" customFormat="1" ht="26.1" customHeight="1">
      <c r="A244" s="176"/>
      <c r="B244" s="176"/>
      <c r="K244" s="69"/>
      <c r="L244" s="69"/>
      <c r="M244" s="69"/>
      <c r="N244" s="69"/>
      <c r="O244" s="69"/>
      <c r="P244" s="69"/>
      <c r="Q244" s="69"/>
      <c r="R244" s="69"/>
    </row>
    <row r="245" spans="1:18" s="24" customFormat="1" ht="26.1" customHeight="1">
      <c r="A245" s="176"/>
      <c r="B245" s="177"/>
      <c r="K245" s="69"/>
      <c r="L245" s="69"/>
      <c r="M245" s="69"/>
      <c r="N245" s="69"/>
      <c r="O245" s="69"/>
      <c r="P245" s="69"/>
    </row>
    <row r="246" spans="1:18" s="24" customFormat="1" ht="26.1" customHeight="1">
      <c r="A246" s="176"/>
      <c r="B246" s="177"/>
      <c r="K246" s="69"/>
      <c r="L246" s="69"/>
      <c r="M246" s="69"/>
      <c r="N246" s="69"/>
      <c r="O246" s="69"/>
      <c r="P246" s="69"/>
    </row>
    <row r="247" spans="1:18" s="69" customFormat="1" ht="26.1" customHeight="1">
      <c r="A247" s="201"/>
      <c r="B247" s="201"/>
      <c r="C247" s="24"/>
      <c r="D247" s="24"/>
      <c r="E247" s="24"/>
      <c r="F247" s="24"/>
      <c r="G247" s="24"/>
      <c r="H247" s="24"/>
      <c r="I247" s="24"/>
      <c r="J247" s="24"/>
      <c r="Q247" s="24"/>
      <c r="R247" s="24"/>
    </row>
    <row r="248" spans="1:18" s="69" customFormat="1" ht="26.1" customHeight="1">
      <c r="A248" s="201"/>
      <c r="B248" s="202"/>
      <c r="C248" s="24"/>
      <c r="D248" s="24"/>
      <c r="E248" s="24"/>
      <c r="F248" s="24"/>
      <c r="G248" s="24"/>
      <c r="H248" s="24"/>
      <c r="I248" s="24"/>
      <c r="J248" s="24"/>
    </row>
    <row r="249" spans="1:18" s="24" customFormat="1" ht="26.1" customHeight="1">
      <c r="A249" s="176"/>
      <c r="B249" s="177"/>
      <c r="Q249" s="69"/>
      <c r="R249" s="69"/>
    </row>
    <row r="250" spans="1:18" s="69" customFormat="1" ht="26.1" customHeight="1">
      <c r="A250" s="176"/>
      <c r="B250" s="177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</row>
    <row r="251" spans="1:18" s="69" customFormat="1" ht="26.1" customHeight="1">
      <c r="A251" s="176"/>
      <c r="B251" s="177"/>
      <c r="C251" s="24"/>
      <c r="D251" s="24"/>
      <c r="E251" s="24"/>
      <c r="F251" s="24"/>
      <c r="G251" s="24"/>
      <c r="H251" s="24"/>
      <c r="I251" s="24"/>
      <c r="J251" s="24"/>
    </row>
    <row r="252" spans="1:18" s="69" customFormat="1" ht="26.1" customHeight="1">
      <c r="A252" s="176"/>
      <c r="B252" s="177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</row>
    <row r="253" spans="1:18" s="69" customFormat="1" ht="26.1" customHeight="1">
      <c r="A253" s="176"/>
      <c r="B253" s="176"/>
      <c r="C253" s="24"/>
      <c r="D253" s="24"/>
      <c r="E253" s="24"/>
      <c r="F253" s="24"/>
      <c r="G253" s="24"/>
      <c r="H253" s="24"/>
      <c r="I253" s="24"/>
      <c r="J253" s="24"/>
    </row>
    <row r="254" spans="1:18" s="69" customFormat="1" ht="26.1" customHeight="1">
      <c r="A254" s="176"/>
      <c r="B254" s="176"/>
      <c r="C254" s="24"/>
      <c r="D254" s="24"/>
      <c r="E254" s="24"/>
      <c r="F254" s="24"/>
      <c r="G254" s="24"/>
      <c r="H254" s="24"/>
      <c r="I254" s="24"/>
      <c r="J254" s="24"/>
      <c r="K254" s="190" t="e">
        <f>#REF!</f>
        <v>#REF!</v>
      </c>
    </row>
    <row r="255" spans="1:18" s="69" customFormat="1" ht="26.1" customHeight="1">
      <c r="A255" s="176"/>
      <c r="B255" s="177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</row>
    <row r="256" spans="1:18" s="69" customFormat="1" ht="26.1" customHeight="1">
      <c r="A256" s="176"/>
      <c r="B256" s="176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</row>
    <row r="257" spans="1:21" s="24" customFormat="1" ht="26.1" customHeight="1">
      <c r="A257" s="176"/>
      <c r="B257" s="177"/>
      <c r="K257" s="69"/>
      <c r="L257" s="69"/>
      <c r="M257" s="69"/>
      <c r="N257" s="69"/>
      <c r="O257" s="69"/>
      <c r="P257" s="69"/>
    </row>
    <row r="258" spans="1:21" s="69" customFormat="1" ht="26.1" customHeight="1">
      <c r="A258" s="176"/>
      <c r="B258" s="177"/>
      <c r="C258" s="24"/>
      <c r="D258" s="24"/>
      <c r="E258" s="24"/>
      <c r="F258" s="24"/>
      <c r="G258" s="24"/>
      <c r="H258" s="24"/>
      <c r="I258" s="24"/>
      <c r="J258" s="24"/>
      <c r="Q258" s="24"/>
      <c r="R258" s="24"/>
    </row>
    <row r="259" spans="1:21" s="24" customFormat="1" ht="26.1" customHeight="1">
      <c r="A259" s="176"/>
      <c r="B259" s="176"/>
      <c r="K259" s="69"/>
      <c r="L259" s="69"/>
      <c r="M259" s="69"/>
      <c r="N259" s="69"/>
      <c r="O259" s="69"/>
      <c r="P259" s="69"/>
      <c r="Q259" s="69"/>
      <c r="R259" s="69"/>
    </row>
    <row r="260" spans="1:21" s="69" customFormat="1" ht="26.1" customHeight="1">
      <c r="A260" s="176"/>
      <c r="B260" s="176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</row>
    <row r="261" spans="1:21" s="69" customFormat="1" ht="26.1" customHeight="1">
      <c r="A261" s="176"/>
      <c r="B261" s="177"/>
      <c r="C261" s="24"/>
      <c r="D261" s="24"/>
      <c r="E261" s="24"/>
      <c r="F261" s="24"/>
      <c r="G261" s="24"/>
      <c r="H261" s="24"/>
      <c r="I261" s="24"/>
      <c r="J261" s="24"/>
      <c r="Q261" s="24"/>
      <c r="R261" s="24"/>
    </row>
    <row r="262" spans="1:21" s="123" customFormat="1" ht="26.1" customHeight="1">
      <c r="A262" s="176"/>
      <c r="B262" s="177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69"/>
      <c r="R262" s="69"/>
      <c r="S262" s="24"/>
      <c r="T262" s="24"/>
      <c r="U262" s="24"/>
    </row>
    <row r="263" spans="1:21" s="69" customFormat="1" ht="26.1" customHeight="1">
      <c r="A263" s="176"/>
      <c r="B263" s="177"/>
      <c r="C263" s="24"/>
      <c r="D263" s="24"/>
      <c r="E263" s="24"/>
      <c r="F263" s="24"/>
      <c r="G263" s="24"/>
      <c r="H263" s="24"/>
      <c r="I263" s="24"/>
      <c r="J263" s="24"/>
      <c r="Q263" s="24"/>
      <c r="R263" s="24"/>
    </row>
    <row r="264" spans="1:21" s="69" customFormat="1" ht="26.1" customHeight="1">
      <c r="A264" s="176"/>
      <c r="B264" s="176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</row>
    <row r="265" spans="1:21" s="69" customFormat="1" ht="26.1" customHeight="1">
      <c r="A265" s="176"/>
      <c r="B265" s="177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</row>
    <row r="266" spans="1:21" s="69" customFormat="1" ht="26.1" customHeight="1">
      <c r="A266" s="176"/>
      <c r="B266" s="176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</row>
    <row r="267" spans="1:21" s="24" customFormat="1" ht="26.1" customHeight="1">
      <c r="A267" s="176"/>
      <c r="B267" s="177"/>
      <c r="K267" s="69"/>
      <c r="L267" s="69"/>
      <c r="M267" s="69"/>
      <c r="N267" s="69"/>
      <c r="O267" s="69"/>
      <c r="P267" s="69"/>
      <c r="Q267" s="69"/>
      <c r="R267" s="69"/>
    </row>
    <row r="268" spans="1:21" s="24" customFormat="1" ht="26.1" customHeight="1">
      <c r="A268" s="176"/>
      <c r="B268" s="176"/>
    </row>
    <row r="269" spans="1:21" s="69" customFormat="1" ht="26.1" customHeight="1">
      <c r="A269" s="176"/>
      <c r="B269" s="176"/>
      <c r="C269" s="24"/>
      <c r="D269" s="24"/>
      <c r="E269" s="24"/>
      <c r="F269" s="24"/>
      <c r="G269" s="24"/>
      <c r="H269" s="24"/>
      <c r="I269" s="24"/>
      <c r="J269" s="24"/>
    </row>
    <row r="270" spans="1:21" s="24" customFormat="1" ht="26.1" customHeight="1">
      <c r="A270" s="176"/>
      <c r="B270" s="176"/>
      <c r="K270" s="69"/>
      <c r="L270" s="69"/>
      <c r="M270" s="69"/>
      <c r="N270" s="69"/>
      <c r="O270" s="69"/>
      <c r="P270" s="69"/>
      <c r="Q270" s="69"/>
      <c r="R270" s="69"/>
    </row>
    <row r="271" spans="1:21" s="69" customFormat="1" ht="26.1" customHeight="1">
      <c r="A271" s="176"/>
      <c r="B271" s="177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73"/>
      <c r="R271" s="73"/>
    </row>
    <row r="272" spans="1:21" s="69" customFormat="1" ht="26.1" customHeight="1">
      <c r="A272" s="176"/>
      <c r="B272" s="176"/>
      <c r="C272" s="24"/>
      <c r="D272" s="24"/>
      <c r="E272" s="24"/>
      <c r="F272" s="24"/>
      <c r="G272" s="24"/>
      <c r="H272" s="24"/>
      <c r="I272" s="24"/>
      <c r="J272" s="24"/>
    </row>
    <row r="273" spans="1:18" s="24" customFormat="1" ht="26.1" customHeight="1">
      <c r="A273" s="176"/>
      <c r="B273" s="177"/>
      <c r="K273" s="69"/>
      <c r="L273" s="69"/>
      <c r="M273" s="69"/>
      <c r="N273" s="69"/>
      <c r="O273" s="69"/>
      <c r="P273" s="69"/>
    </row>
    <row r="274" spans="1:18" s="69" customFormat="1" ht="26.1" customHeight="1">
      <c r="A274" s="176"/>
      <c r="B274" s="177"/>
      <c r="C274" s="24"/>
      <c r="D274" s="24"/>
      <c r="E274" s="24"/>
      <c r="F274" s="24"/>
      <c r="G274" s="24"/>
      <c r="H274" s="24"/>
      <c r="I274" s="24"/>
      <c r="J274" s="24"/>
    </row>
    <row r="275" spans="1:18" s="24" customFormat="1" ht="26.1" customHeight="1">
      <c r="A275" s="176"/>
      <c r="B275" s="176"/>
    </row>
    <row r="276" spans="1:18" s="69" customFormat="1" ht="36.75" customHeight="1">
      <c r="A276" s="176"/>
      <c r="B276" s="177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</row>
    <row r="277" spans="1:18" s="69" customFormat="1" ht="26.1" customHeight="1">
      <c r="A277" s="176"/>
      <c r="B277" s="177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</row>
    <row r="278" spans="1:18" s="24" customFormat="1" ht="26.1" customHeight="1">
      <c r="A278" s="176"/>
      <c r="B278" s="177"/>
      <c r="K278" s="69"/>
      <c r="L278" s="69"/>
      <c r="M278" s="69"/>
      <c r="N278" s="69"/>
      <c r="O278" s="69"/>
      <c r="P278" s="69"/>
    </row>
    <row r="279" spans="1:18" s="24" customFormat="1" ht="26.1" customHeight="1">
      <c r="A279" s="176"/>
      <c r="B279" s="176"/>
      <c r="K279" s="69"/>
      <c r="L279" s="69"/>
      <c r="M279" s="69"/>
      <c r="N279" s="69"/>
      <c r="O279" s="69"/>
      <c r="P279" s="69"/>
    </row>
    <row r="280" spans="1:18" s="24" customFormat="1" ht="26.1" customHeight="1">
      <c r="A280" s="176"/>
      <c r="B280" s="176"/>
      <c r="K280" s="69"/>
      <c r="L280" s="69"/>
      <c r="M280" s="69"/>
      <c r="N280" s="69"/>
      <c r="O280" s="69"/>
      <c r="P280" s="69"/>
    </row>
    <row r="281" spans="1:18" s="69" customFormat="1" ht="26.1" customHeight="1">
      <c r="A281" s="176"/>
      <c r="B281" s="176"/>
      <c r="C281" s="24"/>
      <c r="D281" s="24"/>
      <c r="E281" s="24"/>
      <c r="F281" s="24"/>
      <c r="G281" s="24"/>
      <c r="H281" s="24"/>
      <c r="I281" s="24"/>
      <c r="J281" s="24"/>
      <c r="Q281" s="175"/>
      <c r="R281" s="175"/>
    </row>
    <row r="282" spans="1:18" s="69" customFormat="1" ht="26.1" customHeight="1">
      <c r="A282" s="176"/>
      <c r="B282" s="177"/>
      <c r="C282" s="24"/>
      <c r="D282" s="24"/>
      <c r="E282" s="24"/>
      <c r="F282" s="24"/>
      <c r="G282" s="24"/>
      <c r="H282" s="24"/>
      <c r="I282" s="24"/>
      <c r="J282" s="24"/>
      <c r="Q282" s="175"/>
      <c r="R282" s="175"/>
    </row>
    <row r="283" spans="1:18" s="175" customFormat="1" ht="26.1" customHeight="1">
      <c r="A283" s="176"/>
      <c r="B283" s="177"/>
      <c r="C283" s="24"/>
      <c r="D283" s="24"/>
      <c r="E283" s="24"/>
      <c r="F283" s="24"/>
      <c r="G283" s="24"/>
      <c r="H283" s="24"/>
      <c r="I283" s="24"/>
      <c r="J283" s="24"/>
      <c r="K283" s="69"/>
      <c r="L283" s="69"/>
      <c r="M283" s="69"/>
      <c r="N283" s="69"/>
      <c r="O283" s="69"/>
      <c r="P283" s="69"/>
      <c r="Q283" s="24"/>
      <c r="R283" s="24"/>
    </row>
    <row r="284" spans="1:18" s="69" customFormat="1" ht="26.1" customHeight="1">
      <c r="A284" s="170"/>
      <c r="B284" s="171"/>
      <c r="C284" s="24"/>
      <c r="D284" s="24"/>
      <c r="E284" s="24"/>
      <c r="F284" s="24"/>
      <c r="G284" s="24"/>
      <c r="H284" s="24"/>
      <c r="I284" s="24"/>
      <c r="J284" s="24"/>
    </row>
    <row r="285" spans="1:18" s="69" customFormat="1" ht="26.1" customHeight="1">
      <c r="A285" s="170"/>
      <c r="B285" s="171"/>
      <c r="C285" s="24"/>
      <c r="D285" s="24"/>
      <c r="E285" s="24"/>
      <c r="F285" s="24"/>
      <c r="G285" s="24"/>
      <c r="H285" s="24"/>
      <c r="I285" s="24"/>
      <c r="J285" s="24"/>
    </row>
    <row r="286" spans="1:18" s="24" customFormat="1" ht="26.1" customHeight="1">
      <c r="A286" s="170"/>
      <c r="B286" s="171"/>
      <c r="Q286" s="69"/>
      <c r="R286" s="69"/>
    </row>
    <row r="287" spans="1:18" s="69" customFormat="1" ht="26.1" customHeight="1">
      <c r="A287" s="170"/>
      <c r="B287" s="171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</row>
    <row r="288" spans="1:18" s="24" customFormat="1" ht="26.1" customHeight="1">
      <c r="A288" s="203"/>
      <c r="B288" s="204"/>
      <c r="I288" s="205"/>
      <c r="J288" s="205"/>
      <c r="Q288" s="69"/>
      <c r="R288" s="69"/>
    </row>
    <row r="289" spans="1:18" s="69" customFormat="1" ht="26.1" customHeight="1">
      <c r="A289" s="203"/>
      <c r="B289" s="204"/>
      <c r="C289" s="24"/>
      <c r="D289" s="24"/>
      <c r="E289" s="24"/>
      <c r="F289" s="24"/>
      <c r="G289" s="24"/>
      <c r="H289" s="24"/>
      <c r="I289" s="24"/>
      <c r="J289" s="24"/>
    </row>
    <row r="290" spans="1:18" s="24" customFormat="1" ht="26.1" customHeight="1">
      <c r="A290" s="176"/>
      <c r="B290" s="176"/>
      <c r="K290" s="69"/>
      <c r="L290" s="69"/>
      <c r="M290" s="69"/>
      <c r="N290" s="69"/>
      <c r="O290" s="69"/>
      <c r="P290" s="69"/>
      <c r="Q290" s="69"/>
      <c r="R290" s="69"/>
    </row>
    <row r="291" spans="1:18" s="69" customFormat="1" ht="31.5" customHeight="1">
      <c r="A291" s="170"/>
      <c r="B291" s="170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</row>
    <row r="292" spans="1:18" s="69" customFormat="1" ht="26.1" customHeight="1">
      <c r="A292" s="170"/>
      <c r="B292" s="170"/>
      <c r="C292" s="205"/>
      <c r="D292" s="205"/>
      <c r="E292" s="205"/>
      <c r="F292" s="205"/>
      <c r="G292" s="205"/>
      <c r="H292" s="205"/>
      <c r="I292" s="24"/>
      <c r="J292" s="24"/>
    </row>
    <row r="293" spans="1:18" s="24" customFormat="1" ht="26.1" customHeight="1">
      <c r="A293" s="170"/>
      <c r="B293" s="171"/>
      <c r="Q293" s="69"/>
      <c r="R293" s="69"/>
    </row>
    <row r="294" spans="1:18" s="69" customFormat="1" ht="26.1" customHeight="1">
      <c r="A294" s="170"/>
      <c r="B294" s="171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</row>
    <row r="295" spans="1:18" s="73" customFormat="1" ht="42.75" customHeight="1">
      <c r="A295" s="170"/>
      <c r="B295" s="170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</row>
    <row r="296" spans="1:18" s="24" customFormat="1" ht="42.75" customHeight="1">
      <c r="A296" s="170"/>
      <c r="B296" s="171"/>
      <c r="K296" s="69"/>
      <c r="L296" s="69"/>
      <c r="M296" s="69"/>
      <c r="N296" s="69"/>
      <c r="O296" s="69"/>
      <c r="P296" s="69"/>
      <c r="Q296" s="69"/>
      <c r="R296" s="69"/>
    </row>
    <row r="297" spans="1:18" s="69" customFormat="1" ht="26.1" customHeight="1">
      <c r="A297" s="170"/>
      <c r="B297" s="170"/>
      <c r="C297" s="24"/>
      <c r="D297" s="24"/>
      <c r="E297" s="24"/>
      <c r="F297" s="24"/>
      <c r="G297" s="24"/>
      <c r="H297" s="24"/>
      <c r="I297" s="24"/>
      <c r="J297" s="24"/>
    </row>
    <row r="298" spans="1:18" s="24" customFormat="1" ht="26.1" customHeight="1">
      <c r="A298" s="170"/>
      <c r="B298" s="170"/>
      <c r="Q298" s="69"/>
      <c r="R298" s="69"/>
    </row>
    <row r="299" spans="1:18" s="69" customFormat="1" ht="26.1" customHeight="1">
      <c r="A299" s="170"/>
      <c r="B299" s="170"/>
      <c r="C299" s="24"/>
      <c r="D299" s="24"/>
      <c r="E299" s="24"/>
      <c r="F299" s="24"/>
      <c r="G299" s="24"/>
      <c r="H299" s="24"/>
      <c r="I299" s="24"/>
      <c r="J299" s="24"/>
      <c r="Q299" s="73"/>
      <c r="R299" s="73"/>
    </row>
    <row r="300" spans="1:18" s="69" customFormat="1" ht="26.1" customHeight="1">
      <c r="A300" s="170"/>
      <c r="B300" s="171"/>
      <c r="C300" s="24"/>
      <c r="D300" s="24"/>
      <c r="E300" s="24"/>
      <c r="F300" s="24"/>
      <c r="G300" s="24"/>
      <c r="H300" s="24"/>
      <c r="I300" s="24"/>
      <c r="J300" s="24"/>
    </row>
    <row r="301" spans="1:18" s="24" customFormat="1" ht="26.1" customHeight="1">
      <c r="A301" s="170"/>
      <c r="B301" s="171"/>
      <c r="K301" s="73"/>
      <c r="L301" s="73"/>
      <c r="M301" s="73"/>
      <c r="N301" s="73"/>
      <c r="O301" s="73"/>
      <c r="P301" s="73"/>
    </row>
    <row r="302" spans="1:18" s="69" customFormat="1" ht="26.1" customHeight="1">
      <c r="A302" s="170"/>
      <c r="B302" s="170"/>
      <c r="C302" s="24"/>
      <c r="D302" s="24"/>
      <c r="E302" s="24"/>
      <c r="F302" s="24"/>
      <c r="G302" s="24"/>
      <c r="H302" s="24"/>
      <c r="I302" s="24"/>
      <c r="J302" s="24"/>
      <c r="Q302" s="24"/>
      <c r="R302" s="24"/>
    </row>
    <row r="303" spans="1:18" s="69" customFormat="1" ht="26.1" customHeight="1">
      <c r="A303" s="206"/>
      <c r="B303" s="207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</row>
    <row r="304" spans="1:18" s="69" customFormat="1" ht="36" customHeight="1">
      <c r="A304" s="172"/>
      <c r="B304" s="173"/>
      <c r="C304" s="24"/>
      <c r="D304" s="24"/>
      <c r="E304" s="24"/>
      <c r="F304" s="24"/>
      <c r="G304" s="24"/>
      <c r="H304" s="24"/>
      <c r="I304" s="24"/>
      <c r="J304" s="24"/>
      <c r="Q304" s="24"/>
      <c r="R304" s="24"/>
    </row>
    <row r="305" spans="1:18" s="69" customFormat="1" ht="26.1" customHeight="1">
      <c r="A305" s="201"/>
      <c r="B305" s="202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</row>
    <row r="306" spans="1:18" s="24" customFormat="1" ht="26.1" customHeight="1">
      <c r="A306" s="172"/>
      <c r="B306" s="173"/>
      <c r="K306" s="69"/>
      <c r="L306" s="69"/>
      <c r="M306" s="69"/>
      <c r="N306" s="69"/>
      <c r="O306" s="69"/>
      <c r="P306" s="69"/>
    </row>
    <row r="307" spans="1:18" s="69" customFormat="1" ht="26.1" customHeight="1">
      <c r="A307" s="172"/>
      <c r="B307" s="172"/>
      <c r="C307" s="24"/>
      <c r="D307" s="24"/>
      <c r="E307" s="24"/>
      <c r="F307" s="24"/>
      <c r="G307" s="24"/>
      <c r="H307" s="24"/>
      <c r="I307" s="24"/>
      <c r="J307" s="24"/>
    </row>
    <row r="308" spans="1:18" s="24" customFormat="1" ht="26.1" customHeight="1">
      <c r="A308" s="208"/>
      <c r="B308" s="209"/>
    </row>
    <row r="309" spans="1:18" s="69" customFormat="1" ht="37.5" customHeight="1">
      <c r="A309" s="176"/>
      <c r="B309" s="176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</row>
    <row r="310" spans="1:18" s="24" customFormat="1" ht="42" customHeight="1">
      <c r="A310" s="201"/>
      <c r="B310" s="202"/>
      <c r="Q310" s="69"/>
      <c r="R310" s="69"/>
    </row>
    <row r="311" spans="1:18" s="69" customFormat="1" ht="45" customHeight="1">
      <c r="A311" s="201"/>
      <c r="B311" s="202"/>
      <c r="C311" s="24"/>
      <c r="D311" s="24"/>
      <c r="E311" s="24"/>
      <c r="F311" s="24"/>
      <c r="G311" s="24"/>
      <c r="H311" s="24"/>
      <c r="I311" s="24"/>
      <c r="J311" s="24"/>
      <c r="K311" s="175"/>
      <c r="L311" s="175"/>
      <c r="M311" s="175"/>
      <c r="N311" s="175"/>
      <c r="O311" s="175"/>
      <c r="P311" s="175"/>
    </row>
    <row r="312" spans="1:18" s="24" customFormat="1" ht="32.25" customHeight="1">
      <c r="A312" s="201"/>
      <c r="B312" s="201"/>
      <c r="K312" s="175"/>
      <c r="L312" s="175"/>
      <c r="M312" s="175"/>
      <c r="N312" s="175"/>
      <c r="O312" s="175"/>
      <c r="P312" s="175"/>
    </row>
    <row r="313" spans="1:18" s="24" customFormat="1" ht="26.1" customHeight="1">
      <c r="A313" s="176"/>
      <c r="B313" s="176"/>
      <c r="Q313" s="69"/>
      <c r="R313" s="69"/>
    </row>
    <row r="314" spans="1:18" s="24" customFormat="1" ht="26.1" customHeight="1">
      <c r="A314" s="176"/>
      <c r="B314" s="176"/>
      <c r="K314" s="69"/>
      <c r="L314" s="69"/>
      <c r="M314" s="69"/>
      <c r="N314" s="69"/>
      <c r="O314" s="69"/>
      <c r="P314" s="69"/>
      <c r="Q314" s="69"/>
      <c r="R314" s="69"/>
    </row>
    <row r="315" spans="1:18" s="24" customFormat="1" ht="26.1" customHeight="1">
      <c r="A315" s="201"/>
      <c r="B315" s="201"/>
      <c r="K315" s="69"/>
      <c r="L315" s="69"/>
      <c r="M315" s="69"/>
      <c r="N315" s="69"/>
      <c r="O315" s="69"/>
      <c r="P315" s="69"/>
    </row>
    <row r="316" spans="1:18" s="24" customFormat="1" ht="26.1" customHeight="1">
      <c r="A316" s="201"/>
      <c r="B316" s="201"/>
      <c r="K316" s="69"/>
      <c r="L316" s="69"/>
      <c r="M316" s="69"/>
      <c r="N316" s="69"/>
      <c r="O316" s="69"/>
      <c r="P316" s="69"/>
      <c r="Q316" s="69"/>
      <c r="R316" s="69"/>
    </row>
    <row r="317" spans="1:18" s="24" customFormat="1" ht="26.1" customHeight="1">
      <c r="A317" s="176"/>
      <c r="B317" s="176"/>
      <c r="K317" s="69"/>
      <c r="L317" s="69"/>
      <c r="M317" s="69"/>
      <c r="N317" s="69"/>
      <c r="O317" s="69"/>
      <c r="P317" s="69"/>
      <c r="Q317" s="69"/>
      <c r="R317" s="69"/>
    </row>
    <row r="318" spans="1:18" s="69" customFormat="1" ht="26.1" customHeight="1">
      <c r="A318" s="176"/>
      <c r="B318" s="177"/>
      <c r="C318" s="24"/>
      <c r="D318" s="24"/>
      <c r="E318" s="24"/>
      <c r="F318" s="24"/>
      <c r="G318" s="24"/>
      <c r="H318" s="24"/>
      <c r="I318" s="24"/>
      <c r="J318" s="24"/>
      <c r="Q318" s="24"/>
      <c r="R318" s="24"/>
    </row>
    <row r="319" spans="1:18" s="69" customFormat="1" ht="26.1" customHeight="1">
      <c r="A319" s="176"/>
      <c r="B319" s="177"/>
      <c r="C319" s="24"/>
      <c r="D319" s="24"/>
      <c r="E319" s="24"/>
      <c r="F319" s="24"/>
      <c r="G319" s="24"/>
      <c r="H319" s="24"/>
      <c r="I319" s="24"/>
      <c r="J319" s="24"/>
      <c r="Q319" s="24"/>
      <c r="R319" s="24"/>
    </row>
    <row r="320" spans="1:18" s="69" customFormat="1" ht="26.1" customHeight="1">
      <c r="A320" s="176"/>
      <c r="B320" s="177"/>
      <c r="C320" s="24"/>
      <c r="D320" s="24"/>
      <c r="E320" s="24"/>
      <c r="F320" s="24"/>
      <c r="G320" s="24"/>
      <c r="H320" s="24"/>
      <c r="I320" s="24"/>
      <c r="J320" s="24"/>
      <c r="Q320" s="24"/>
      <c r="R320" s="24"/>
    </row>
    <row r="321" spans="1:18" s="69" customFormat="1" ht="26.1" customHeight="1">
      <c r="A321" s="176"/>
      <c r="B321" s="177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</row>
    <row r="322" spans="1:18" s="69" customFormat="1" ht="26.1" customHeight="1">
      <c r="A322" s="176"/>
      <c r="B322" s="177"/>
      <c r="C322" s="24"/>
      <c r="D322" s="24"/>
      <c r="E322" s="24"/>
      <c r="F322" s="24"/>
      <c r="G322" s="24"/>
      <c r="H322" s="24"/>
      <c r="I322" s="24"/>
      <c r="J322" s="24"/>
      <c r="Q322" s="175"/>
      <c r="R322" s="175"/>
    </row>
    <row r="323" spans="1:18" s="24" customFormat="1" ht="26.1" customHeight="1">
      <c r="A323" s="176"/>
      <c r="B323" s="177"/>
      <c r="K323" s="69"/>
      <c r="L323" s="69"/>
      <c r="M323" s="69"/>
      <c r="N323" s="69"/>
      <c r="O323" s="69"/>
      <c r="P323" s="69"/>
      <c r="Q323" s="69"/>
      <c r="R323" s="69"/>
    </row>
    <row r="324" spans="1:18" s="69" customFormat="1" ht="26.1" customHeight="1">
      <c r="A324" s="176"/>
      <c r="B324" s="177"/>
      <c r="C324" s="24"/>
      <c r="D324" s="24"/>
      <c r="E324" s="24"/>
      <c r="F324" s="24"/>
      <c r="G324" s="24"/>
      <c r="H324" s="24"/>
      <c r="I324" s="24"/>
      <c r="J324" s="24"/>
    </row>
    <row r="325" spans="1:18" s="69" customFormat="1" ht="35.25" customHeight="1">
      <c r="A325" s="176"/>
      <c r="B325" s="176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spans="1:18" s="24" customFormat="1" ht="26.1" customHeight="1">
      <c r="A326" s="176"/>
      <c r="B326" s="177"/>
      <c r="K326" s="69"/>
      <c r="L326" s="69"/>
      <c r="M326" s="69"/>
      <c r="N326" s="69"/>
      <c r="O326" s="69"/>
      <c r="P326" s="69"/>
      <c r="Q326" s="69"/>
      <c r="R326" s="69"/>
    </row>
    <row r="327" spans="1:18" s="69" customFormat="1" ht="26.1" customHeight="1">
      <c r="A327" s="176"/>
      <c r="B327" s="177"/>
      <c r="C327" s="24"/>
      <c r="D327" s="24"/>
      <c r="E327" s="24"/>
      <c r="F327" s="24"/>
      <c r="G327" s="24"/>
      <c r="H327" s="24"/>
      <c r="I327" s="24"/>
      <c r="J327" s="24"/>
    </row>
    <row r="328" spans="1:18" s="69" customFormat="1" ht="26.1" customHeight="1">
      <c r="A328" s="176"/>
      <c r="B328" s="177"/>
      <c r="C328" s="24"/>
      <c r="D328" s="24"/>
      <c r="E328" s="24"/>
      <c r="F328" s="24"/>
      <c r="G328" s="24"/>
      <c r="H328" s="24"/>
      <c r="I328" s="24"/>
      <c r="J328" s="24"/>
      <c r="Q328" s="24"/>
      <c r="R328" s="24"/>
    </row>
    <row r="329" spans="1:18" s="69" customFormat="1" ht="26.1" customHeight="1">
      <c r="A329" s="176"/>
      <c r="B329" s="176"/>
      <c r="C329" s="24"/>
      <c r="D329" s="24"/>
      <c r="E329" s="24"/>
      <c r="F329" s="24"/>
      <c r="G329" s="24"/>
      <c r="H329" s="24"/>
      <c r="I329" s="24"/>
      <c r="J329" s="24"/>
      <c r="K329" s="73"/>
      <c r="L329" s="73"/>
      <c r="M329" s="73"/>
      <c r="N329" s="73"/>
      <c r="O329" s="73"/>
      <c r="P329" s="73"/>
    </row>
    <row r="330" spans="1:18" s="69" customFormat="1" ht="26.1" customHeight="1">
      <c r="A330" s="176"/>
      <c r="B330" s="177"/>
      <c r="C330" s="24"/>
      <c r="D330" s="24"/>
      <c r="E330" s="24"/>
      <c r="F330" s="24"/>
      <c r="G330" s="24"/>
      <c r="H330" s="24"/>
      <c r="I330" s="24"/>
      <c r="J330" s="24"/>
      <c r="Q330" s="24"/>
      <c r="R330" s="24"/>
    </row>
    <row r="331" spans="1:18" s="69" customFormat="1" ht="26.1" customHeight="1">
      <c r="A331" s="176"/>
      <c r="B331" s="177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spans="1:18" s="24" customFormat="1" ht="26.1" customHeight="1">
      <c r="A332" s="176"/>
      <c r="B332" s="177"/>
      <c r="Q332" s="69"/>
      <c r="R332" s="69"/>
    </row>
    <row r="333" spans="1:18" s="24" customFormat="1" ht="32.25" customHeight="1">
      <c r="A333" s="176"/>
      <c r="B333" s="177"/>
      <c r="K333" s="69"/>
      <c r="L333" s="69"/>
      <c r="M333" s="69"/>
      <c r="N333" s="69"/>
      <c r="O333" s="69"/>
      <c r="P333" s="69"/>
      <c r="Q333" s="69"/>
      <c r="R333" s="69"/>
    </row>
    <row r="334" spans="1:18" s="69" customFormat="1" ht="26.1" customHeight="1">
      <c r="A334" s="176"/>
      <c r="B334" s="177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8" s="24" customFormat="1" ht="26.1" customHeight="1">
      <c r="A335" s="176"/>
      <c r="B335" s="176"/>
      <c r="K335" s="69"/>
      <c r="L335" s="69"/>
      <c r="M335" s="69"/>
      <c r="N335" s="69"/>
      <c r="O335" s="69"/>
      <c r="P335" s="69"/>
      <c r="Q335" s="69"/>
      <c r="R335" s="69"/>
    </row>
    <row r="336" spans="1:18" s="69" customFormat="1" ht="26.1" customHeight="1">
      <c r="A336" s="176"/>
      <c r="B336" s="176"/>
      <c r="C336" s="24"/>
      <c r="D336" s="24"/>
      <c r="E336" s="24"/>
      <c r="F336" s="24"/>
      <c r="G336" s="24"/>
      <c r="H336" s="24"/>
      <c r="I336" s="24"/>
      <c r="J336" s="24"/>
      <c r="K336" s="22" t="e">
        <f>#REF!</f>
        <v>#REF!</v>
      </c>
      <c r="L336" s="24"/>
      <c r="M336" s="24"/>
      <c r="N336" s="24"/>
      <c r="O336" s="24"/>
      <c r="P336" s="24"/>
      <c r="Q336" s="24"/>
      <c r="R336" s="24"/>
    </row>
    <row r="337" spans="1:18" s="24" customFormat="1" ht="26.1" customHeight="1">
      <c r="A337" s="176"/>
      <c r="B337" s="177"/>
      <c r="K337" s="69"/>
      <c r="L337" s="69"/>
      <c r="M337" s="69"/>
      <c r="N337" s="69"/>
      <c r="O337" s="69"/>
      <c r="P337" s="69"/>
      <c r="Q337" s="69"/>
      <c r="R337" s="69"/>
    </row>
    <row r="338" spans="1:18" s="69" customFormat="1" ht="26.1" customHeight="1">
      <c r="A338" s="176"/>
      <c r="B338" s="176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175"/>
      <c r="R338" s="175"/>
    </row>
    <row r="339" spans="1:18" s="24" customFormat="1" ht="26.1" customHeight="1">
      <c r="A339" s="176"/>
      <c r="B339" s="177"/>
      <c r="K339" s="69"/>
      <c r="L339" s="69"/>
      <c r="M339" s="69"/>
      <c r="N339" s="69"/>
      <c r="O339" s="69"/>
      <c r="P339" s="69"/>
      <c r="Q339" s="69"/>
      <c r="R339" s="69"/>
    </row>
    <row r="340" spans="1:18" s="69" customFormat="1" ht="26.1" customHeight="1">
      <c r="A340" s="176"/>
      <c r="B340" s="176"/>
      <c r="C340" s="24"/>
      <c r="D340" s="24"/>
      <c r="E340" s="24"/>
      <c r="F340" s="24"/>
      <c r="G340" s="24"/>
      <c r="H340" s="24"/>
      <c r="I340" s="24"/>
      <c r="J340" s="24"/>
      <c r="Q340" s="24"/>
      <c r="R340" s="24"/>
    </row>
    <row r="341" spans="1:18" s="69" customFormat="1" ht="30.75" customHeight="1">
      <c r="A341" s="176"/>
      <c r="B341" s="177"/>
      <c r="C341" s="24"/>
      <c r="D341" s="24"/>
      <c r="E341" s="24"/>
      <c r="F341" s="24"/>
      <c r="G341" s="24"/>
      <c r="H341" s="24"/>
      <c r="I341" s="24"/>
      <c r="J341" s="24"/>
    </row>
    <row r="342" spans="1:18" s="24" customFormat="1" ht="26.1" customHeight="1">
      <c r="A342" s="176"/>
      <c r="B342" s="176"/>
    </row>
    <row r="343" spans="1:18" s="69" customFormat="1" ht="26.1" customHeight="1">
      <c r="A343" s="176"/>
      <c r="B343" s="177"/>
      <c r="C343" s="24"/>
      <c r="D343" s="24"/>
      <c r="E343" s="24"/>
      <c r="F343" s="24"/>
      <c r="G343" s="24"/>
      <c r="H343" s="24"/>
      <c r="I343" s="24"/>
      <c r="J343" s="24"/>
      <c r="Q343" s="24"/>
      <c r="R343" s="24"/>
    </row>
    <row r="344" spans="1:18" s="24" customFormat="1" ht="26.1" customHeight="1">
      <c r="A344" s="176"/>
      <c r="B344" s="177"/>
      <c r="K344" s="69"/>
      <c r="L344" s="69"/>
      <c r="M344" s="69"/>
      <c r="N344" s="69"/>
      <c r="O344" s="69"/>
      <c r="P344" s="69"/>
    </row>
    <row r="345" spans="1:18" s="123" customFormat="1" ht="26.1" customHeight="1">
      <c r="A345" s="176"/>
      <c r="B345" s="177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</row>
    <row r="346" spans="1:18" s="24" customFormat="1" ht="26.1" customHeight="1">
      <c r="A346" s="176"/>
      <c r="B346" s="176"/>
      <c r="K346" s="69"/>
      <c r="L346" s="69"/>
      <c r="M346" s="69"/>
      <c r="N346" s="69"/>
      <c r="O346" s="69"/>
      <c r="P346" s="69"/>
    </row>
    <row r="347" spans="1:18" s="69" customFormat="1" ht="26.1" customHeight="1">
      <c r="A347" s="176"/>
      <c r="B347" s="177"/>
      <c r="C347" s="24"/>
      <c r="D347" s="24"/>
      <c r="E347" s="24"/>
      <c r="F347" s="24"/>
      <c r="G347" s="24"/>
      <c r="H347" s="24"/>
      <c r="I347" s="24"/>
      <c r="J347" s="24"/>
      <c r="Q347" s="24"/>
      <c r="R347" s="24"/>
    </row>
    <row r="348" spans="1:18" s="24" customFormat="1" ht="26.1" customHeight="1">
      <c r="A348" s="210"/>
      <c r="B348" s="177"/>
      <c r="Q348" s="69"/>
      <c r="R348" s="69"/>
    </row>
    <row r="349" spans="1:18" s="69" customFormat="1" ht="26.1" customHeight="1">
      <c r="A349" s="176"/>
      <c r="B349" s="176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</row>
    <row r="350" spans="1:18" s="24" customFormat="1" ht="26.1" customHeight="1">
      <c r="A350" s="176"/>
      <c r="B350" s="177"/>
    </row>
    <row r="351" spans="1:18" s="69" customFormat="1" ht="26.1" customHeight="1">
      <c r="A351" s="176"/>
      <c r="B351" s="177"/>
      <c r="C351" s="24"/>
      <c r="D351" s="24"/>
      <c r="E351" s="24"/>
      <c r="F351" s="24"/>
      <c r="G351" s="24"/>
      <c r="H351" s="24"/>
      <c r="I351" s="24"/>
      <c r="J351" s="24"/>
      <c r="Q351" s="24"/>
      <c r="R351" s="24"/>
    </row>
    <row r="352" spans="1:18" s="24" customFormat="1" ht="26.1" customHeight="1">
      <c r="A352" s="176"/>
      <c r="B352" s="176"/>
      <c r="K352" s="175"/>
      <c r="L352" s="175"/>
      <c r="M352" s="175"/>
      <c r="N352" s="175"/>
      <c r="O352" s="175"/>
      <c r="P352" s="175"/>
    </row>
    <row r="353" spans="1:18" s="69" customFormat="1" ht="44.25" customHeight="1">
      <c r="A353" s="176"/>
      <c r="B353" s="176"/>
      <c r="C353" s="24"/>
      <c r="D353" s="24"/>
      <c r="E353" s="24"/>
      <c r="F353" s="24"/>
      <c r="G353" s="24"/>
      <c r="H353" s="24"/>
      <c r="I353" s="24"/>
      <c r="J353" s="24"/>
      <c r="Q353" s="24"/>
      <c r="R353" s="24"/>
    </row>
    <row r="354" spans="1:18" s="24" customFormat="1" ht="44.25" customHeight="1">
      <c r="A354" s="176"/>
      <c r="B354" s="176"/>
      <c r="K354" s="69"/>
      <c r="L354" s="69"/>
      <c r="M354" s="69"/>
      <c r="N354" s="69"/>
      <c r="O354" s="69"/>
      <c r="P354" s="69"/>
      <c r="Q354" s="69"/>
      <c r="R354" s="69"/>
    </row>
    <row r="355" spans="1:18" s="69" customFormat="1" ht="26.1" customHeight="1">
      <c r="A355" s="176"/>
      <c r="B355" s="177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</row>
    <row r="356" spans="1:18" s="73" customFormat="1" ht="26.1" customHeight="1">
      <c r="A356" s="176"/>
      <c r="B356" s="176"/>
      <c r="C356" s="24"/>
      <c r="D356" s="24"/>
      <c r="E356" s="24"/>
      <c r="F356" s="24"/>
      <c r="G356" s="24"/>
      <c r="H356" s="24"/>
      <c r="I356" s="24"/>
      <c r="J356" s="24"/>
      <c r="K356" s="69"/>
      <c r="L356" s="69"/>
      <c r="M356" s="69"/>
      <c r="N356" s="69"/>
      <c r="O356" s="69"/>
      <c r="P356" s="69"/>
      <c r="Q356" s="24"/>
      <c r="R356" s="24"/>
    </row>
    <row r="357" spans="1:18" s="69" customFormat="1" ht="26.1" customHeight="1">
      <c r="A357" s="176"/>
      <c r="B357" s="177"/>
      <c r="C357" s="24"/>
      <c r="D357" s="24"/>
      <c r="E357" s="24"/>
      <c r="F357" s="24"/>
      <c r="G357" s="24"/>
      <c r="H357" s="24"/>
      <c r="I357" s="24"/>
      <c r="J357" s="24"/>
      <c r="Q357" s="24"/>
      <c r="R357" s="24"/>
    </row>
    <row r="358" spans="1:18" s="24" customFormat="1" ht="26.1" customHeight="1">
      <c r="A358" s="176"/>
      <c r="B358" s="177"/>
    </row>
    <row r="359" spans="1:18" s="69" customFormat="1" ht="26.1" customHeight="1">
      <c r="A359" s="176"/>
      <c r="B359" s="176"/>
      <c r="C359" s="24"/>
      <c r="D359" s="24"/>
      <c r="E359" s="24"/>
      <c r="F359" s="24"/>
      <c r="G359" s="24"/>
      <c r="H359" s="24"/>
      <c r="I359" s="24"/>
      <c r="J359" s="24"/>
    </row>
    <row r="360" spans="1:18" s="69" customFormat="1" ht="26.1" customHeight="1">
      <c r="A360" s="176"/>
      <c r="B360" s="177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</row>
    <row r="361" spans="1:18" s="69" customFormat="1" ht="45.75" customHeight="1">
      <c r="A361" s="176"/>
      <c r="B361" s="177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</row>
    <row r="362" spans="1:18" s="24" customFormat="1" ht="45.75" customHeight="1">
      <c r="A362" s="176"/>
      <c r="B362" s="176"/>
      <c r="K362" s="69"/>
      <c r="L362" s="69"/>
      <c r="M362" s="69"/>
      <c r="N362" s="69"/>
      <c r="O362" s="69"/>
      <c r="P362" s="69"/>
      <c r="Q362" s="69"/>
      <c r="R362" s="69"/>
    </row>
    <row r="363" spans="1:18" s="69" customFormat="1" ht="26.1" customHeight="1">
      <c r="A363" s="176"/>
      <c r="B363" s="177"/>
      <c r="C363" s="24"/>
      <c r="D363" s="24"/>
      <c r="E363" s="24"/>
      <c r="F363" s="24"/>
      <c r="G363" s="24"/>
      <c r="H363" s="24"/>
      <c r="I363" s="24"/>
      <c r="J363" s="24"/>
    </row>
    <row r="364" spans="1:18" s="69" customFormat="1" ht="26.1" customHeight="1">
      <c r="A364" s="176"/>
      <c r="B364" s="176"/>
      <c r="C364" s="24"/>
      <c r="D364" s="24"/>
      <c r="E364" s="24"/>
      <c r="F364" s="24"/>
      <c r="G364" s="24"/>
      <c r="H364" s="24"/>
      <c r="I364" s="24"/>
      <c r="J364" s="24"/>
      <c r="Q364" s="24"/>
      <c r="R364" s="24"/>
    </row>
    <row r="365" spans="1:18" s="69" customFormat="1" ht="26.1" customHeight="1">
      <c r="A365" s="176"/>
      <c r="B365" s="176"/>
      <c r="C365" s="24"/>
      <c r="D365" s="24"/>
      <c r="E365" s="24"/>
      <c r="F365" s="24"/>
      <c r="G365" s="24"/>
      <c r="H365" s="24"/>
      <c r="I365" s="24"/>
      <c r="J365" s="24"/>
    </row>
    <row r="366" spans="1:18" s="24" customFormat="1" ht="30.75" customHeight="1">
      <c r="A366" s="176"/>
      <c r="B366" s="177"/>
      <c r="Q366" s="69"/>
      <c r="R366" s="69"/>
    </row>
    <row r="367" spans="1:18" s="69" customFormat="1" ht="26.1" customHeight="1">
      <c r="A367" s="176"/>
      <c r="B367" s="177"/>
      <c r="C367" s="24"/>
      <c r="D367" s="24"/>
      <c r="E367" s="24"/>
      <c r="F367" s="24"/>
      <c r="G367" s="24"/>
      <c r="H367" s="24"/>
      <c r="I367" s="24"/>
      <c r="J367" s="24"/>
      <c r="Q367" s="24"/>
      <c r="R367" s="24"/>
    </row>
    <row r="368" spans="1:18" s="24" customFormat="1" ht="26.1" customHeight="1">
      <c r="A368" s="176"/>
      <c r="B368" s="177"/>
      <c r="K368" s="175"/>
      <c r="L368" s="175"/>
      <c r="M368" s="175"/>
      <c r="N368" s="175"/>
      <c r="O368" s="175"/>
      <c r="P368" s="175"/>
      <c r="Q368" s="69"/>
      <c r="R368" s="69"/>
    </row>
    <row r="369" spans="1:18" s="24" customFormat="1" ht="26.1" customHeight="1">
      <c r="A369" s="181"/>
      <c r="B369" s="182"/>
      <c r="K369" s="69"/>
      <c r="L369" s="69"/>
      <c r="M369" s="69"/>
      <c r="N369" s="69"/>
      <c r="O369" s="69"/>
      <c r="P369" s="69"/>
      <c r="Q369" s="69"/>
      <c r="R369" s="69"/>
    </row>
    <row r="370" spans="1:18" s="24" customFormat="1" ht="26.1" customHeight="1">
      <c r="A370" s="185"/>
      <c r="B370" s="185"/>
    </row>
    <row r="371" spans="1:18" s="88" customFormat="1" ht="26.1" customHeight="1">
      <c r="A371" s="211"/>
      <c r="B371" s="212"/>
      <c r="C371" s="24"/>
      <c r="D371" s="24"/>
      <c r="E371" s="24"/>
      <c r="F371" s="24"/>
      <c r="G371" s="24"/>
      <c r="H371" s="24"/>
      <c r="I371" s="24"/>
      <c r="J371" s="24"/>
      <c r="K371" s="69"/>
      <c r="L371" s="69"/>
      <c r="M371" s="69"/>
      <c r="N371" s="69"/>
      <c r="O371" s="69"/>
      <c r="P371" s="69"/>
      <c r="Q371" s="24"/>
      <c r="R371" s="24"/>
    </row>
    <row r="372" spans="1:18" s="69" customFormat="1" ht="26.1" customHeight="1">
      <c r="A372" s="187"/>
      <c r="B372" s="187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</row>
    <row r="373" spans="1:18" s="69" customFormat="1" ht="35.25" customHeight="1">
      <c r="A373" s="185"/>
      <c r="B373" s="186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</row>
    <row r="374" spans="1:18" s="69" customFormat="1" ht="38.25" customHeight="1">
      <c r="A374" s="185"/>
      <c r="B374" s="185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</row>
    <row r="375" spans="1:18" s="69" customFormat="1" ht="29.25" customHeight="1">
      <c r="A375" s="185"/>
      <c r="B375" s="186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</row>
    <row r="376" spans="1:18" s="24" customFormat="1" ht="29.25" customHeight="1">
      <c r="A376" s="185"/>
      <c r="B376" s="185"/>
      <c r="Q376" s="69"/>
      <c r="R376" s="69"/>
    </row>
    <row r="377" spans="1:18" s="69" customFormat="1" ht="30.75" customHeight="1">
      <c r="A377" s="185"/>
      <c r="B377" s="185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</row>
    <row r="378" spans="1:18" s="175" customFormat="1" ht="34.5" customHeight="1">
      <c r="A378" s="185"/>
      <c r="B378" s="185"/>
      <c r="C378" s="24"/>
      <c r="D378" s="24"/>
      <c r="E378" s="24"/>
      <c r="F378" s="24"/>
      <c r="G378" s="24"/>
      <c r="H378" s="24"/>
      <c r="I378" s="24"/>
      <c r="J378" s="24"/>
      <c r="K378" s="69"/>
      <c r="L378" s="69"/>
      <c r="M378" s="69"/>
      <c r="N378" s="69"/>
      <c r="O378" s="69"/>
      <c r="P378" s="69"/>
      <c r="Q378" s="24"/>
      <c r="R378" s="24"/>
    </row>
    <row r="379" spans="1:18" s="69" customFormat="1" ht="26.1" customHeight="1">
      <c r="A379" s="185"/>
      <c r="B379" s="185"/>
      <c r="C379" s="24"/>
      <c r="D379" s="24"/>
      <c r="E379" s="24"/>
      <c r="F379" s="24"/>
      <c r="G379" s="24"/>
      <c r="H379" s="24"/>
      <c r="I379" s="24"/>
      <c r="J379" s="24"/>
    </row>
    <row r="380" spans="1:18" s="69" customFormat="1" ht="35.25" customHeight="1">
      <c r="A380" s="185"/>
      <c r="B380" s="185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</row>
    <row r="381" spans="1:18" s="24" customFormat="1" ht="31.5" customHeight="1">
      <c r="A381" s="185"/>
      <c r="B381" s="185"/>
      <c r="Q381" s="69"/>
      <c r="R381" s="69"/>
    </row>
    <row r="382" spans="1:18" s="24" customFormat="1" ht="26.1" customHeight="1">
      <c r="A382" s="185"/>
      <c r="B382" s="186"/>
      <c r="Q382" s="69"/>
      <c r="R382" s="69"/>
    </row>
    <row r="383" spans="1:18" s="24" customFormat="1" ht="26.1" customHeight="1">
      <c r="A383" s="185"/>
      <c r="B383" s="186"/>
    </row>
    <row r="384" spans="1:18" s="24" customFormat="1" ht="26.1" customHeight="1">
      <c r="A384" s="185"/>
      <c r="B384" s="185"/>
      <c r="K384" s="69"/>
      <c r="L384" s="69"/>
      <c r="M384" s="69"/>
      <c r="N384" s="69"/>
      <c r="O384" s="69"/>
      <c r="P384" s="69"/>
    </row>
    <row r="385" spans="1:18" s="24" customFormat="1" ht="26.1" customHeight="1">
      <c r="A385" s="185"/>
      <c r="B385" s="185"/>
      <c r="K385" s="69"/>
      <c r="L385" s="69"/>
      <c r="M385" s="69"/>
      <c r="N385" s="69"/>
      <c r="O385" s="69"/>
      <c r="P385" s="69"/>
    </row>
    <row r="386" spans="1:18" s="24" customFormat="1" ht="30.75" customHeight="1">
      <c r="A386" s="185"/>
      <c r="B386" s="185"/>
      <c r="Q386" s="69"/>
      <c r="R386" s="69"/>
    </row>
    <row r="387" spans="1:18" s="69" customFormat="1" ht="26.1" customHeight="1">
      <c r="A387" s="185"/>
      <c r="B387" s="185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</row>
    <row r="388" spans="1:18" s="69" customFormat="1" ht="26.1" customHeight="1">
      <c r="A388" s="185"/>
      <c r="B388" s="186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</row>
    <row r="389" spans="1:18" s="69" customFormat="1" ht="26.1" customHeight="1">
      <c r="A389" s="185"/>
      <c r="B389" s="186"/>
      <c r="C389" s="24"/>
      <c r="D389" s="24"/>
      <c r="E389" s="24"/>
      <c r="F389" s="24"/>
      <c r="G389" s="24"/>
      <c r="H389" s="24"/>
      <c r="I389" s="24"/>
      <c r="J389" s="24"/>
    </row>
    <row r="390" spans="1:18" s="69" customFormat="1" ht="26.1" customHeight="1">
      <c r="A390" s="185"/>
      <c r="B390" s="185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</row>
    <row r="391" spans="1:18" s="69" customFormat="1" ht="26.1" customHeight="1">
      <c r="A391" s="185"/>
      <c r="B391" s="185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</row>
    <row r="392" spans="1:18" s="24" customFormat="1" ht="26.1" customHeight="1">
      <c r="A392" s="185"/>
      <c r="B392" s="185"/>
      <c r="K392" s="69"/>
      <c r="L392" s="69"/>
      <c r="M392" s="69"/>
      <c r="N392" s="69"/>
      <c r="O392" s="69"/>
      <c r="P392" s="69"/>
    </row>
    <row r="393" spans="1:18" s="69" customFormat="1" ht="26.1" customHeight="1">
      <c r="A393" s="185"/>
      <c r="B393" s="186"/>
      <c r="C393" s="24"/>
      <c r="D393" s="24"/>
      <c r="E393" s="24"/>
      <c r="F393" s="24"/>
      <c r="G393" s="24"/>
      <c r="H393" s="24"/>
      <c r="I393" s="24"/>
      <c r="J393" s="24"/>
    </row>
    <row r="394" spans="1:18" s="69" customFormat="1" ht="26.1" customHeight="1">
      <c r="A394" s="185"/>
      <c r="B394" s="185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</row>
    <row r="395" spans="1:18" s="69" customFormat="1" ht="26.1" customHeight="1">
      <c r="A395" s="185"/>
      <c r="B395" s="185"/>
      <c r="C395" s="24"/>
      <c r="D395" s="24"/>
      <c r="E395" s="24"/>
      <c r="F395" s="24"/>
      <c r="G395" s="24"/>
      <c r="H395" s="24"/>
      <c r="I395" s="24"/>
      <c r="J395" s="24"/>
      <c r="Q395" s="24"/>
      <c r="R395" s="24"/>
    </row>
    <row r="396" spans="1:18" s="24" customFormat="1" ht="26.1" customHeight="1">
      <c r="A396" s="185"/>
      <c r="B396" s="186"/>
      <c r="K396" s="69"/>
      <c r="L396" s="69"/>
      <c r="M396" s="69"/>
      <c r="N396" s="69"/>
      <c r="O396" s="69"/>
      <c r="P396" s="69"/>
      <c r="Q396" s="69"/>
      <c r="R396" s="69"/>
    </row>
    <row r="397" spans="1:18" s="69" customFormat="1" ht="26.1" customHeight="1">
      <c r="A397" s="185"/>
      <c r="B397" s="186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</row>
    <row r="398" spans="1:18" s="69" customFormat="1" ht="26.1" customHeight="1">
      <c r="A398" s="188"/>
      <c r="B398" s="188"/>
      <c r="C398" s="24"/>
      <c r="D398" s="24"/>
      <c r="E398" s="24"/>
      <c r="F398" s="24"/>
      <c r="G398" s="24"/>
      <c r="H398" s="24"/>
      <c r="I398" s="24"/>
      <c r="J398" s="24"/>
    </row>
    <row r="399" spans="1:18" s="69" customFormat="1" ht="26.1" customHeight="1">
      <c r="A399" s="188"/>
      <c r="B399" s="189"/>
      <c r="C399" s="24"/>
      <c r="D399" s="24"/>
      <c r="E399" s="24"/>
      <c r="F399" s="24"/>
      <c r="G399" s="24"/>
      <c r="H399" s="24"/>
      <c r="I399" s="24"/>
      <c r="J399" s="24"/>
    </row>
    <row r="400" spans="1:18" s="24" customFormat="1" ht="26.1" customHeight="1">
      <c r="A400" s="176"/>
      <c r="B400" s="177"/>
      <c r="Q400" s="69"/>
      <c r="R400" s="69"/>
    </row>
    <row r="401" spans="1:18" s="69" customFormat="1" ht="26.1" customHeight="1">
      <c r="A401" s="176"/>
      <c r="B401" s="176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</row>
    <row r="402" spans="1:18" s="24" customFormat="1" ht="26.1" customHeight="1">
      <c r="A402" s="176"/>
      <c r="B402" s="177"/>
      <c r="Q402" s="69"/>
      <c r="R402" s="69"/>
    </row>
    <row r="403" spans="1:18" s="24" customFormat="1" ht="29.25" customHeight="1">
      <c r="A403" s="176"/>
      <c r="B403" s="177"/>
      <c r="K403" s="69"/>
      <c r="L403" s="69"/>
      <c r="M403" s="69"/>
      <c r="N403" s="69"/>
      <c r="O403" s="69"/>
      <c r="P403" s="69"/>
      <c r="Q403" s="69"/>
      <c r="R403" s="69"/>
    </row>
    <row r="404" spans="1:18" s="24" customFormat="1" ht="26.1" customHeight="1">
      <c r="A404" s="176"/>
      <c r="B404" s="176"/>
    </row>
    <row r="405" spans="1:18" s="69" customFormat="1" ht="26.1" customHeight="1">
      <c r="A405" s="176"/>
      <c r="B405" s="176"/>
      <c r="C405" s="24"/>
      <c r="D405" s="24"/>
      <c r="E405" s="24"/>
      <c r="F405" s="24"/>
      <c r="G405" s="24"/>
      <c r="H405" s="24"/>
      <c r="I405" s="24"/>
      <c r="J405" s="24"/>
    </row>
    <row r="406" spans="1:18" s="24" customFormat="1" ht="26.1" customHeight="1">
      <c r="A406" s="176"/>
      <c r="B406" s="176"/>
      <c r="K406" s="190" t="e">
        <f>#REF!</f>
        <v>#REF!</v>
      </c>
      <c r="L406" s="69"/>
      <c r="M406" s="69"/>
      <c r="N406" s="69"/>
      <c r="O406" s="69"/>
      <c r="P406" s="69"/>
    </row>
    <row r="407" spans="1:18" s="69" customFormat="1" ht="26.1" customHeight="1">
      <c r="A407" s="176"/>
      <c r="B407" s="177"/>
      <c r="C407" s="24"/>
      <c r="D407" s="24"/>
      <c r="E407" s="24"/>
      <c r="F407" s="24"/>
      <c r="G407" s="24"/>
      <c r="H407" s="24"/>
      <c r="I407" s="24"/>
      <c r="J407" s="24"/>
    </row>
    <row r="408" spans="1:18" s="69" customFormat="1" ht="26.1" customHeight="1">
      <c r="A408" s="176"/>
      <c r="B408" s="176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</row>
    <row r="409" spans="1:18" s="69" customFormat="1" ht="26.1" customHeight="1">
      <c r="A409" s="176"/>
      <c r="B409" s="177"/>
      <c r="C409" s="24"/>
      <c r="D409" s="24"/>
      <c r="E409" s="24"/>
      <c r="F409" s="24"/>
      <c r="G409" s="24"/>
      <c r="H409" s="24"/>
      <c r="I409" s="24"/>
      <c r="J409" s="24"/>
    </row>
    <row r="410" spans="1:18" s="24" customFormat="1" ht="26.1" customHeight="1">
      <c r="A410" s="176"/>
      <c r="B410" s="177"/>
    </row>
    <row r="411" spans="1:18" s="69" customFormat="1" ht="26.1" customHeight="1">
      <c r="A411" s="176"/>
      <c r="B411" s="177"/>
      <c r="C411" s="24"/>
      <c r="D411" s="24"/>
      <c r="E411" s="24"/>
      <c r="F411" s="24"/>
      <c r="G411" s="24"/>
      <c r="H411" s="24"/>
      <c r="I411" s="24"/>
      <c r="J411" s="24"/>
    </row>
    <row r="412" spans="1:18" s="24" customFormat="1" ht="26.1" customHeight="1">
      <c r="A412" s="176"/>
      <c r="B412" s="176"/>
      <c r="K412" s="69"/>
      <c r="L412" s="69"/>
      <c r="M412" s="69"/>
      <c r="N412" s="69"/>
      <c r="O412" s="69"/>
      <c r="P412" s="69"/>
      <c r="Q412" s="69"/>
      <c r="R412" s="69"/>
    </row>
    <row r="413" spans="1:18" s="69" customFormat="1" ht="30.75" customHeight="1">
      <c r="A413" s="176"/>
      <c r="B413" s="177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</row>
    <row r="414" spans="1:18" s="69" customFormat="1" ht="26.1" customHeight="1">
      <c r="A414" s="176"/>
      <c r="B414" s="176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</row>
    <row r="415" spans="1:18" s="69" customFormat="1" ht="26.1" customHeight="1">
      <c r="A415" s="176"/>
      <c r="B415" s="177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</row>
    <row r="416" spans="1:18" s="24" customFormat="1" ht="26.1" customHeight="1">
      <c r="A416" s="176"/>
      <c r="B416" s="177"/>
      <c r="K416" s="69"/>
      <c r="L416" s="69"/>
      <c r="M416" s="69"/>
      <c r="N416" s="69"/>
      <c r="O416" s="69"/>
      <c r="P416" s="69"/>
    </row>
    <row r="417" spans="1:23" s="24" customFormat="1" ht="26.1" customHeight="1">
      <c r="A417" s="176"/>
      <c r="B417" s="176"/>
    </row>
    <row r="418" spans="1:23" s="24" customFormat="1" ht="26.1" customHeight="1">
      <c r="A418" s="176"/>
      <c r="B418" s="176"/>
      <c r="K418" s="69"/>
      <c r="L418" s="69"/>
      <c r="M418" s="69"/>
      <c r="N418" s="69"/>
      <c r="O418" s="69"/>
      <c r="P418" s="69"/>
      <c r="Q418" s="69"/>
      <c r="R418" s="69"/>
    </row>
    <row r="419" spans="1:23" s="69" customFormat="1" ht="26.1" customHeight="1">
      <c r="A419" s="176"/>
      <c r="B419" s="176"/>
      <c r="C419" s="24"/>
      <c r="D419" s="24"/>
      <c r="E419" s="24"/>
      <c r="F419" s="24"/>
      <c r="G419" s="24"/>
      <c r="H419" s="24"/>
      <c r="I419" s="24"/>
      <c r="J419" s="24"/>
    </row>
    <row r="420" spans="1:23" s="24" customFormat="1" ht="26.1" customHeight="1">
      <c r="A420" s="176"/>
      <c r="B420" s="177"/>
      <c r="K420" s="69"/>
      <c r="L420" s="69"/>
      <c r="M420" s="69"/>
      <c r="N420" s="69"/>
      <c r="O420" s="69"/>
      <c r="P420" s="69"/>
      <c r="Q420" s="88"/>
      <c r="R420" s="88"/>
    </row>
    <row r="421" spans="1:23" s="69" customFormat="1" ht="26.1" customHeight="1">
      <c r="A421" s="176"/>
      <c r="B421" s="176"/>
      <c r="C421" s="24"/>
      <c r="D421" s="24"/>
      <c r="E421" s="24"/>
      <c r="F421" s="24"/>
      <c r="G421" s="24"/>
      <c r="H421" s="24"/>
      <c r="I421" s="24"/>
      <c r="J421" s="24"/>
    </row>
    <row r="422" spans="1:23" s="69" customFormat="1" ht="26.1" customHeight="1">
      <c r="A422" s="176"/>
      <c r="B422" s="177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88"/>
      <c r="R422" s="88"/>
    </row>
    <row r="423" spans="1:23" s="69" customFormat="1" ht="26.1" customHeight="1">
      <c r="A423" s="176"/>
      <c r="B423" s="177"/>
      <c r="C423" s="24"/>
      <c r="D423" s="24"/>
      <c r="E423" s="24"/>
      <c r="F423" s="24"/>
      <c r="G423" s="24"/>
      <c r="H423" s="24"/>
      <c r="I423" s="24"/>
      <c r="J423" s="24"/>
    </row>
    <row r="424" spans="1:23" s="69" customFormat="1" ht="26.1" customHeight="1">
      <c r="A424" s="176"/>
      <c r="B424" s="177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</row>
    <row r="425" spans="1:23" s="24" customFormat="1" ht="26.1" customHeight="1">
      <c r="A425" s="176"/>
      <c r="B425" s="177"/>
    </row>
    <row r="426" spans="1:23" s="69" customFormat="1" ht="26.1" customHeight="1">
      <c r="A426" s="176"/>
      <c r="B426" s="176"/>
      <c r="C426" s="24"/>
      <c r="D426" s="24"/>
      <c r="E426" s="24"/>
      <c r="F426" s="24"/>
      <c r="G426" s="24"/>
      <c r="H426" s="24"/>
      <c r="I426" s="24"/>
      <c r="J426" s="24"/>
    </row>
    <row r="427" spans="1:23" s="24" customFormat="1" ht="26.1" customHeight="1">
      <c r="A427" s="176"/>
      <c r="B427" s="177"/>
      <c r="K427" s="69"/>
      <c r="L427" s="69"/>
      <c r="M427" s="69"/>
      <c r="N427" s="69"/>
      <c r="O427" s="69"/>
      <c r="P427" s="69"/>
      <c r="Q427" s="69"/>
      <c r="R427" s="69"/>
    </row>
    <row r="428" spans="1:23" s="24" customFormat="1" ht="26.1" customHeight="1">
      <c r="A428" s="176"/>
      <c r="B428" s="176"/>
      <c r="K428" s="69"/>
      <c r="L428" s="69"/>
      <c r="M428" s="69"/>
      <c r="N428" s="69"/>
      <c r="O428" s="69"/>
      <c r="P428" s="69"/>
      <c r="Q428" s="69"/>
      <c r="R428" s="69"/>
    </row>
    <row r="429" spans="1:23" s="69" customFormat="1" ht="26.1" customHeight="1">
      <c r="A429" s="176"/>
      <c r="B429" s="176"/>
      <c r="C429" s="24"/>
      <c r="D429" s="24"/>
      <c r="E429" s="24"/>
      <c r="F429" s="24"/>
      <c r="G429" s="24"/>
      <c r="H429" s="24"/>
      <c r="I429" s="24"/>
      <c r="J429" s="24"/>
      <c r="Q429" s="24"/>
      <c r="R429" s="24"/>
    </row>
    <row r="430" spans="1:23" s="69" customFormat="1" ht="26.1" customHeight="1">
      <c r="A430" s="176"/>
      <c r="B430" s="177"/>
      <c r="C430" s="24"/>
      <c r="D430" s="24"/>
      <c r="E430" s="24"/>
      <c r="F430" s="24"/>
      <c r="G430" s="24"/>
      <c r="H430" s="24"/>
      <c r="I430" s="24"/>
      <c r="J430" s="24"/>
      <c r="S430" s="213"/>
      <c r="T430" s="213"/>
      <c r="U430" s="213"/>
      <c r="V430" s="214"/>
      <c r="W430" s="214"/>
    </row>
    <row r="431" spans="1:23" s="69" customFormat="1" ht="26.1" customHeight="1">
      <c r="A431" s="176"/>
      <c r="B431" s="177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S431" s="215"/>
      <c r="T431" s="215"/>
      <c r="U431" s="215"/>
      <c r="V431" s="214"/>
      <c r="W431" s="214"/>
    </row>
    <row r="432" spans="1:23" s="69" customFormat="1" ht="26.1" customHeight="1">
      <c r="A432" s="176"/>
      <c r="B432" s="177"/>
      <c r="C432" s="24"/>
      <c r="D432" s="24"/>
      <c r="E432" s="24"/>
      <c r="F432" s="24"/>
      <c r="G432" s="24"/>
      <c r="H432" s="24"/>
      <c r="I432" s="24"/>
      <c r="J432" s="24"/>
      <c r="S432" s="215"/>
      <c r="T432" s="215"/>
      <c r="U432" s="215"/>
      <c r="V432" s="214"/>
      <c r="W432" s="214"/>
    </row>
    <row r="433" spans="1:23" s="69" customFormat="1" ht="26.1" customHeight="1">
      <c r="A433" s="176"/>
      <c r="B433" s="177"/>
      <c r="C433" s="24"/>
      <c r="D433" s="24"/>
      <c r="E433" s="24"/>
      <c r="F433" s="24"/>
      <c r="G433" s="24"/>
      <c r="H433" s="24"/>
      <c r="I433" s="24"/>
      <c r="J433" s="24"/>
      <c r="Q433" s="24"/>
      <c r="R433" s="24"/>
      <c r="S433" s="215"/>
      <c r="T433" s="215"/>
      <c r="U433" s="215"/>
      <c r="V433" s="214"/>
      <c r="W433" s="214"/>
    </row>
    <row r="434" spans="1:23" s="69" customFormat="1" ht="26.1" customHeight="1">
      <c r="A434" s="176"/>
      <c r="B434" s="177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15"/>
      <c r="T434" s="215"/>
      <c r="U434" s="215"/>
      <c r="V434" s="214"/>
      <c r="W434" s="214"/>
    </row>
    <row r="435" spans="1:23" s="24" customFormat="1" ht="26.1" customHeight="1">
      <c r="A435" s="176"/>
      <c r="B435" s="176"/>
      <c r="K435" s="69"/>
      <c r="L435" s="69"/>
      <c r="M435" s="69"/>
      <c r="N435" s="69"/>
      <c r="O435" s="69"/>
      <c r="P435" s="69"/>
      <c r="S435" s="216"/>
      <c r="T435" s="216"/>
      <c r="U435" s="216"/>
      <c r="V435" s="217"/>
      <c r="W435" s="217"/>
    </row>
    <row r="436" spans="1:23" s="69" customFormat="1" ht="26.1" customHeight="1">
      <c r="A436" s="176"/>
      <c r="B436" s="177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15"/>
      <c r="T436" s="215"/>
      <c r="U436" s="215"/>
      <c r="V436" s="214"/>
      <c r="W436" s="214"/>
    </row>
    <row r="437" spans="1:23" s="24" customFormat="1" ht="26.1" customHeight="1">
      <c r="A437" s="176"/>
      <c r="B437" s="177"/>
      <c r="K437" s="69"/>
      <c r="L437" s="69"/>
      <c r="M437" s="69"/>
      <c r="N437" s="69"/>
      <c r="O437" s="69"/>
      <c r="P437" s="69"/>
      <c r="S437" s="216"/>
      <c r="T437" s="216"/>
      <c r="U437" s="216"/>
      <c r="V437" s="217"/>
      <c r="W437" s="217"/>
    </row>
    <row r="438" spans="1:23" s="69" customFormat="1" ht="26.1" customHeight="1">
      <c r="A438" s="176"/>
      <c r="B438" s="176"/>
      <c r="C438" s="24"/>
      <c r="D438" s="24"/>
      <c r="E438" s="24"/>
      <c r="F438" s="24"/>
      <c r="G438" s="24"/>
      <c r="H438" s="24"/>
      <c r="I438" s="24"/>
      <c r="J438" s="24"/>
      <c r="Q438" s="24"/>
      <c r="R438" s="24"/>
      <c r="S438" s="215"/>
      <c r="T438" s="215"/>
      <c r="U438" s="215"/>
      <c r="V438" s="214"/>
      <c r="W438" s="214"/>
    </row>
    <row r="439" spans="1:23" s="69" customFormat="1" ht="42" customHeight="1">
      <c r="A439" s="176"/>
      <c r="B439" s="177"/>
      <c r="C439" s="24"/>
      <c r="D439" s="24"/>
      <c r="E439" s="24"/>
      <c r="F439" s="24"/>
      <c r="G439" s="24"/>
      <c r="H439" s="24"/>
      <c r="I439" s="24"/>
      <c r="J439" s="24"/>
    </row>
    <row r="440" spans="1:23" s="69" customFormat="1" ht="36.75" customHeight="1">
      <c r="A440" s="176"/>
      <c r="B440" s="176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S440" s="88"/>
      <c r="T440" s="88"/>
      <c r="U440" s="88"/>
    </row>
    <row r="441" spans="1:23" s="69" customFormat="1" ht="26.1" customHeight="1">
      <c r="A441" s="176"/>
      <c r="B441" s="177"/>
      <c r="C441" s="24"/>
      <c r="D441" s="24"/>
      <c r="E441" s="24"/>
      <c r="F441" s="24"/>
      <c r="G441" s="24"/>
      <c r="H441" s="24"/>
      <c r="I441" s="24"/>
      <c r="J441" s="24"/>
      <c r="Q441" s="24"/>
      <c r="R441" s="24"/>
    </row>
    <row r="442" spans="1:23" s="24" customFormat="1" ht="26.1" customHeight="1">
      <c r="A442" s="176"/>
      <c r="B442" s="177"/>
      <c r="K442" s="69"/>
      <c r="L442" s="69"/>
      <c r="M442" s="69"/>
      <c r="N442" s="69"/>
      <c r="O442" s="69"/>
      <c r="P442" s="69"/>
      <c r="Q442" s="69"/>
      <c r="R442" s="69"/>
    </row>
    <row r="443" spans="1:23" s="69" customFormat="1" ht="26.1" customHeight="1">
      <c r="A443" s="176"/>
      <c r="B443" s="177"/>
      <c r="C443" s="24"/>
      <c r="D443" s="24"/>
      <c r="E443" s="24"/>
      <c r="F443" s="24"/>
      <c r="G443" s="24"/>
      <c r="H443" s="24"/>
      <c r="I443" s="24"/>
      <c r="J443" s="24"/>
    </row>
    <row r="444" spans="1:23" s="24" customFormat="1" ht="26.1" customHeight="1">
      <c r="A444" s="176"/>
      <c r="B444" s="176"/>
      <c r="Q444" s="69"/>
      <c r="R444" s="69"/>
    </row>
    <row r="445" spans="1:23" s="24" customFormat="1" ht="26.1" customHeight="1">
      <c r="A445" s="176"/>
      <c r="B445" s="177"/>
      <c r="K445" s="69"/>
      <c r="L445" s="69"/>
      <c r="M445" s="69"/>
      <c r="N445" s="69"/>
      <c r="O445" s="69"/>
      <c r="P445" s="69"/>
      <c r="Q445" s="69"/>
      <c r="R445" s="69"/>
    </row>
    <row r="446" spans="1:23" s="69" customFormat="1" ht="26.1" customHeight="1">
      <c r="A446" s="176"/>
      <c r="B446" s="177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</row>
    <row r="447" spans="1:23" s="69" customFormat="1" ht="26.1" customHeight="1">
      <c r="A447" s="176"/>
      <c r="B447" s="177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</row>
    <row r="448" spans="1:23" s="69" customFormat="1" ht="26.1" customHeight="1">
      <c r="A448" s="176"/>
      <c r="B448" s="176"/>
      <c r="C448" s="24"/>
      <c r="D448" s="24"/>
      <c r="E448" s="24"/>
      <c r="F448" s="24"/>
      <c r="G448" s="24"/>
      <c r="H448" s="24"/>
      <c r="I448" s="24"/>
      <c r="J448" s="24"/>
    </row>
    <row r="449" spans="1:18" s="69" customFormat="1" ht="26.1" customHeight="1">
      <c r="A449" s="176"/>
      <c r="B449" s="177"/>
      <c r="C449" s="24"/>
      <c r="D449" s="24"/>
      <c r="E449" s="24"/>
      <c r="F449" s="24"/>
      <c r="G449" s="24"/>
      <c r="H449" s="24"/>
      <c r="I449" s="24"/>
      <c r="J449" s="24"/>
      <c r="Q449" s="24"/>
      <c r="R449" s="24"/>
    </row>
    <row r="450" spans="1:18" s="24" customFormat="1" ht="26.1" customHeight="1">
      <c r="A450" s="176"/>
      <c r="B450" s="176"/>
      <c r="I450" s="218"/>
      <c r="J450" s="218"/>
      <c r="K450" s="88"/>
      <c r="L450" s="88"/>
      <c r="M450" s="88"/>
      <c r="N450" s="88"/>
      <c r="O450" s="88"/>
      <c r="P450" s="88"/>
      <c r="Q450" s="69"/>
      <c r="R450" s="69"/>
    </row>
    <row r="451" spans="1:18" s="69" customFormat="1" ht="26.1" customHeight="1">
      <c r="A451" s="176"/>
      <c r="B451" s="176"/>
      <c r="C451" s="24"/>
      <c r="D451" s="24"/>
      <c r="E451" s="24"/>
      <c r="F451" s="24"/>
      <c r="G451" s="24"/>
      <c r="H451" s="24"/>
      <c r="I451" s="24"/>
      <c r="J451" s="24"/>
      <c r="Q451" s="24"/>
      <c r="R451" s="24"/>
    </row>
    <row r="452" spans="1:18" s="73" customFormat="1" ht="26.1" customHeight="1">
      <c r="A452" s="176"/>
      <c r="B452" s="177"/>
      <c r="C452" s="24"/>
      <c r="D452" s="24"/>
      <c r="E452" s="24"/>
      <c r="F452" s="24"/>
      <c r="G452" s="24"/>
      <c r="H452" s="24"/>
      <c r="I452" s="123"/>
      <c r="J452" s="123"/>
      <c r="K452" s="88"/>
      <c r="L452" s="88"/>
      <c r="M452" s="88"/>
      <c r="N452" s="88"/>
      <c r="O452" s="88"/>
      <c r="P452" s="88"/>
      <c r="Q452" s="69"/>
      <c r="R452" s="69"/>
    </row>
    <row r="453" spans="1:18" s="69" customFormat="1" ht="26.1" customHeight="1">
      <c r="A453" s="176"/>
      <c r="B453" s="177"/>
      <c r="C453" s="24"/>
      <c r="D453" s="24"/>
      <c r="E453" s="24"/>
      <c r="F453" s="24"/>
      <c r="G453" s="24"/>
      <c r="H453" s="24"/>
      <c r="I453" s="24"/>
      <c r="J453" s="24"/>
    </row>
    <row r="454" spans="1:18" s="69" customFormat="1" ht="26.1" customHeight="1">
      <c r="A454" s="201"/>
      <c r="B454" s="202"/>
      <c r="C454" s="218"/>
      <c r="D454" s="218"/>
      <c r="E454" s="218"/>
      <c r="F454" s="218"/>
      <c r="G454" s="218"/>
      <c r="H454" s="218"/>
      <c r="I454" s="24"/>
      <c r="J454" s="24"/>
      <c r="Q454" s="24"/>
      <c r="R454" s="24"/>
    </row>
    <row r="455" spans="1:18" s="69" customFormat="1" ht="41.25" customHeight="1">
      <c r="A455" s="176"/>
      <c r="B455" s="17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</row>
    <row r="456" spans="1:18" s="24" customFormat="1" ht="26.1" customHeight="1">
      <c r="A456" s="201"/>
      <c r="B456" s="202"/>
      <c r="C456" s="123"/>
      <c r="D456" s="123"/>
      <c r="E456" s="123"/>
      <c r="F456" s="123"/>
      <c r="G456" s="123"/>
      <c r="H456" s="123"/>
      <c r="K456" s="69"/>
      <c r="L456" s="69"/>
      <c r="M456" s="69"/>
      <c r="N456" s="69"/>
      <c r="O456" s="69"/>
      <c r="P456" s="69"/>
      <c r="Q456" s="69"/>
      <c r="R456" s="69"/>
    </row>
    <row r="457" spans="1:18" s="24" customFormat="1" ht="26.1" customHeight="1">
      <c r="A457" s="176"/>
      <c r="B457" s="177"/>
      <c r="K457" s="69"/>
      <c r="L457" s="69"/>
      <c r="M457" s="69"/>
      <c r="N457" s="69"/>
      <c r="O457" s="69"/>
      <c r="P457" s="69"/>
      <c r="Q457" s="69"/>
      <c r="R457" s="69"/>
    </row>
    <row r="458" spans="1:18" s="24" customFormat="1" ht="26.1" customHeight="1">
      <c r="A458" s="176"/>
      <c r="B458" s="177"/>
      <c r="K458" s="69"/>
      <c r="L458" s="69"/>
      <c r="M458" s="69"/>
      <c r="N458" s="69"/>
      <c r="O458" s="69"/>
      <c r="P458" s="69"/>
      <c r="Q458" s="69"/>
      <c r="R458" s="69"/>
    </row>
    <row r="459" spans="1:18" s="24" customFormat="1" ht="26.1" customHeight="1">
      <c r="A459" s="176"/>
      <c r="B459" s="176"/>
    </row>
    <row r="460" spans="1:18" s="175" customFormat="1" ht="26.1" customHeight="1">
      <c r="A460" s="176"/>
      <c r="B460" s="177"/>
      <c r="C460" s="24"/>
      <c r="D460" s="24"/>
      <c r="E460" s="24"/>
      <c r="F460" s="24"/>
      <c r="G460" s="24"/>
      <c r="H460" s="24"/>
      <c r="I460" s="24"/>
      <c r="J460" s="24"/>
      <c r="K460" s="69"/>
      <c r="L460" s="69"/>
      <c r="M460" s="69"/>
      <c r="N460" s="69"/>
      <c r="O460" s="69"/>
      <c r="P460" s="69"/>
      <c r="Q460" s="24"/>
      <c r="R460" s="24"/>
    </row>
    <row r="461" spans="1:18" s="24" customFormat="1" ht="26.1" customHeight="1">
      <c r="A461" s="176"/>
      <c r="B461" s="177"/>
      <c r="K461" s="69"/>
      <c r="L461" s="69"/>
      <c r="M461" s="69"/>
      <c r="N461" s="69"/>
      <c r="O461" s="69"/>
      <c r="P461" s="69"/>
      <c r="Q461" s="69"/>
      <c r="R461" s="69"/>
    </row>
    <row r="462" spans="1:18" s="69" customFormat="1" ht="26.1" customHeight="1">
      <c r="A462" s="176"/>
      <c r="B462" s="177"/>
      <c r="C462" s="24"/>
      <c r="D462" s="24"/>
      <c r="E462" s="24"/>
      <c r="F462" s="24"/>
      <c r="G462" s="24"/>
      <c r="H462" s="24"/>
      <c r="I462" s="24"/>
      <c r="J462" s="24"/>
      <c r="Q462" s="24"/>
      <c r="R462" s="24"/>
    </row>
    <row r="463" spans="1:18" s="69" customFormat="1" ht="26.1" customHeight="1">
      <c r="A463" s="176"/>
      <c r="B463" s="176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</row>
    <row r="464" spans="1:18" s="69" customFormat="1" ht="26.1" customHeight="1">
      <c r="A464" s="176"/>
      <c r="B464" s="177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</row>
    <row r="465" spans="1:18" s="69" customFormat="1" ht="26.1" customHeight="1">
      <c r="A465" s="176"/>
      <c r="B465" s="177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</row>
    <row r="466" spans="1:18" s="69" customFormat="1" ht="26.1" customHeight="1">
      <c r="A466" s="176"/>
      <c r="B466" s="177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</row>
    <row r="467" spans="1:18" s="24" customFormat="1" ht="26.1" customHeight="1">
      <c r="A467" s="176"/>
      <c r="B467" s="176"/>
    </row>
    <row r="468" spans="1:18" s="69" customFormat="1" ht="26.1" customHeight="1">
      <c r="A468" s="176"/>
      <c r="B468" s="176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</row>
    <row r="469" spans="1:18" s="69" customFormat="1" ht="26.1" customHeight="1">
      <c r="A469" s="176"/>
      <c r="B469" s="176"/>
      <c r="C469" s="24"/>
      <c r="D469" s="24"/>
      <c r="E469" s="24"/>
      <c r="F469" s="24"/>
      <c r="G469" s="24"/>
      <c r="H469" s="24"/>
      <c r="I469" s="24"/>
      <c r="J469" s="24"/>
    </row>
    <row r="470" spans="1:18" s="24" customFormat="1" ht="26.1" customHeight="1">
      <c r="A470" s="176"/>
      <c r="B470" s="176"/>
      <c r="K470" s="69"/>
      <c r="L470" s="69"/>
      <c r="M470" s="69"/>
      <c r="N470" s="69"/>
      <c r="O470" s="69"/>
      <c r="P470" s="69"/>
    </row>
    <row r="471" spans="1:18" s="69" customFormat="1" ht="26.1" customHeight="1">
      <c r="A471" s="176"/>
      <c r="B471" s="176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</row>
    <row r="472" spans="1:18" s="69" customFormat="1" ht="26.1" customHeight="1">
      <c r="A472" s="176"/>
      <c r="B472" s="176"/>
      <c r="C472" s="24"/>
      <c r="D472" s="24"/>
      <c r="E472" s="24"/>
      <c r="F472" s="24"/>
      <c r="G472" s="24"/>
      <c r="H472" s="24"/>
      <c r="I472" s="24"/>
      <c r="J472" s="24"/>
      <c r="Q472" s="24"/>
      <c r="R472" s="24"/>
    </row>
    <row r="473" spans="1:18" s="69" customFormat="1" ht="26.1" customHeight="1">
      <c r="A473" s="176"/>
      <c r="B473" s="177"/>
      <c r="C473" s="24"/>
      <c r="D473" s="24"/>
      <c r="E473" s="24"/>
      <c r="F473" s="24"/>
      <c r="G473" s="24"/>
      <c r="H473" s="24"/>
      <c r="I473" s="24"/>
      <c r="J473" s="24"/>
    </row>
    <row r="474" spans="1:18" s="69" customFormat="1" ht="26.1" customHeight="1">
      <c r="A474" s="176"/>
      <c r="B474" s="177"/>
      <c r="C474" s="24"/>
      <c r="D474" s="24"/>
      <c r="E474" s="24"/>
      <c r="F474" s="24"/>
      <c r="G474" s="24"/>
      <c r="H474" s="24"/>
      <c r="I474" s="24"/>
      <c r="J474" s="24"/>
    </row>
    <row r="475" spans="1:18" s="73" customFormat="1" ht="26.1" customHeight="1">
      <c r="A475" s="176"/>
      <c r="B475" s="176"/>
      <c r="C475" s="24"/>
      <c r="D475" s="24"/>
      <c r="E475" s="24"/>
      <c r="F475" s="24"/>
      <c r="G475" s="24"/>
      <c r="H475" s="24"/>
      <c r="I475" s="24"/>
      <c r="J475" s="24"/>
      <c r="K475" s="69"/>
      <c r="L475" s="69"/>
      <c r="M475" s="69"/>
      <c r="N475" s="69"/>
      <c r="O475" s="69"/>
      <c r="P475" s="69"/>
      <c r="Q475" s="175"/>
      <c r="R475" s="175"/>
    </row>
    <row r="476" spans="1:18" s="24" customFormat="1" ht="26.1" customHeight="1">
      <c r="A476" s="176"/>
      <c r="B476" s="177"/>
      <c r="K476" s="69"/>
      <c r="L476" s="69"/>
      <c r="M476" s="69"/>
      <c r="N476" s="69"/>
      <c r="O476" s="69"/>
      <c r="P476" s="69"/>
      <c r="Q476" s="69"/>
      <c r="R476" s="69"/>
    </row>
    <row r="477" spans="1:18" s="24" customFormat="1" ht="30.75" customHeight="1">
      <c r="A477" s="176"/>
      <c r="B477" s="177"/>
      <c r="K477" s="69"/>
      <c r="L477" s="69"/>
      <c r="M477" s="69"/>
      <c r="N477" s="69"/>
      <c r="O477" s="69"/>
      <c r="P477" s="69"/>
      <c r="Q477" s="69"/>
      <c r="R477" s="69"/>
    </row>
    <row r="478" spans="1:18" s="69" customFormat="1" ht="26.1" customHeight="1">
      <c r="A478" s="176"/>
      <c r="B478" s="177"/>
      <c r="C478" s="24"/>
      <c r="D478" s="24"/>
      <c r="E478" s="24"/>
      <c r="F478" s="24"/>
      <c r="G478" s="24"/>
      <c r="H478" s="24"/>
      <c r="I478" s="24"/>
      <c r="J478" s="24"/>
      <c r="Q478" s="24"/>
      <c r="R478" s="24"/>
    </row>
    <row r="479" spans="1:18" s="24" customFormat="1" ht="26.1" customHeight="1">
      <c r="A479" s="176"/>
      <c r="B479" s="177"/>
      <c r="Q479" s="69"/>
      <c r="R479" s="69"/>
    </row>
    <row r="480" spans="1:18" s="69" customFormat="1" ht="26.1" customHeight="1">
      <c r="A480" s="176"/>
      <c r="B480" s="177"/>
      <c r="C480" s="24"/>
      <c r="D480" s="24"/>
      <c r="E480" s="24"/>
      <c r="F480" s="24"/>
      <c r="G480" s="24"/>
      <c r="H480" s="24"/>
      <c r="I480" s="24"/>
      <c r="J480" s="24"/>
      <c r="Q480" s="24"/>
      <c r="R480" s="24"/>
    </row>
    <row r="481" spans="1:18" s="69" customFormat="1" ht="26.1" customHeight="1">
      <c r="A481" s="176"/>
      <c r="B481" s="177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</row>
    <row r="482" spans="1:18" s="24" customFormat="1" ht="26.1" customHeight="1">
      <c r="A482" s="176"/>
      <c r="B482" s="177"/>
      <c r="K482" s="69"/>
      <c r="L482" s="69"/>
      <c r="M482" s="69"/>
      <c r="N482" s="69"/>
      <c r="O482" s="69"/>
      <c r="P482" s="69"/>
    </row>
    <row r="483" spans="1:18" s="24" customFormat="1" ht="28.5" customHeight="1">
      <c r="A483" s="181"/>
      <c r="B483" s="181"/>
      <c r="K483" s="69"/>
      <c r="L483" s="69"/>
      <c r="M483" s="69"/>
      <c r="N483" s="69"/>
      <c r="O483" s="69"/>
      <c r="P483" s="69"/>
      <c r="Q483" s="69"/>
      <c r="R483" s="69"/>
    </row>
    <row r="484" spans="1:18" s="24" customFormat="1" ht="28.5" customHeight="1">
      <c r="A484" s="181"/>
      <c r="B484" s="182"/>
      <c r="I484" s="123"/>
      <c r="J484" s="123"/>
      <c r="Q484" s="69"/>
      <c r="R484" s="69"/>
    </row>
    <row r="485" spans="1:18" s="88" customFormat="1" ht="34.5" customHeight="1">
      <c r="A485" s="185"/>
      <c r="B485" s="185"/>
      <c r="C485" s="24"/>
      <c r="D485" s="24"/>
      <c r="E485" s="24"/>
      <c r="F485" s="24"/>
      <c r="G485" s="24"/>
      <c r="H485" s="24"/>
      <c r="I485" s="24"/>
      <c r="J485" s="24"/>
      <c r="K485" s="69"/>
      <c r="L485" s="69"/>
      <c r="M485" s="69"/>
      <c r="N485" s="69"/>
      <c r="O485" s="69"/>
      <c r="P485" s="69"/>
      <c r="Q485" s="24"/>
      <c r="R485" s="24"/>
    </row>
    <row r="486" spans="1:18" s="69" customFormat="1" ht="26.1" customHeight="1">
      <c r="A486" s="176"/>
      <c r="B486" s="177"/>
      <c r="C486" s="24"/>
      <c r="D486" s="24"/>
      <c r="E486" s="24"/>
      <c r="F486" s="24"/>
      <c r="G486" s="24"/>
      <c r="H486" s="24"/>
      <c r="I486" s="24"/>
      <c r="J486" s="24"/>
    </row>
    <row r="487" spans="1:18" s="24" customFormat="1" ht="26.1" customHeight="1">
      <c r="A487" s="176"/>
      <c r="B487" s="177"/>
      <c r="K487" s="69"/>
      <c r="L487" s="69"/>
      <c r="M487" s="69"/>
      <c r="N487" s="69"/>
      <c r="O487" s="69"/>
      <c r="P487" s="69"/>
      <c r="Q487" s="73"/>
      <c r="R487" s="73"/>
    </row>
    <row r="488" spans="1:18" s="24" customFormat="1" ht="26.1" customHeight="1">
      <c r="A488" s="201"/>
      <c r="B488" s="201"/>
      <c r="C488" s="123"/>
      <c r="D488" s="123"/>
      <c r="E488" s="123"/>
      <c r="F488" s="123"/>
      <c r="G488" s="123"/>
      <c r="H488" s="123"/>
      <c r="K488" s="69"/>
      <c r="L488" s="69"/>
      <c r="M488" s="69"/>
      <c r="N488" s="69"/>
      <c r="O488" s="69"/>
      <c r="P488" s="69"/>
    </row>
    <row r="489" spans="1:18" s="175" customFormat="1" ht="26.1" customHeight="1">
      <c r="A489" s="176"/>
      <c r="B489" s="177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69"/>
      <c r="R489" s="69"/>
    </row>
    <row r="490" spans="1:18" s="69" customFormat="1" ht="26.1" customHeight="1">
      <c r="A490" s="176"/>
      <c r="B490" s="177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</row>
    <row r="491" spans="1:18" s="69" customFormat="1" ht="26.1" customHeight="1">
      <c r="A491" s="176"/>
      <c r="B491" s="177"/>
      <c r="C491" s="24"/>
      <c r="D491" s="24"/>
      <c r="E491" s="24"/>
      <c r="F491" s="24"/>
      <c r="G491" s="24"/>
      <c r="H491" s="24"/>
      <c r="I491" s="24"/>
      <c r="J491" s="24"/>
    </row>
    <row r="492" spans="1:18" s="24" customFormat="1" ht="26.1" customHeight="1">
      <c r="A492" s="176"/>
      <c r="B492" s="177"/>
      <c r="Q492" s="69"/>
      <c r="R492" s="69"/>
    </row>
    <row r="493" spans="1:18" s="69" customFormat="1" ht="26.1" customHeight="1">
      <c r="A493" s="176"/>
      <c r="B493" s="176"/>
      <c r="C493" s="24"/>
      <c r="D493" s="24"/>
      <c r="E493" s="24"/>
      <c r="F493" s="24"/>
      <c r="G493" s="24"/>
      <c r="H493" s="24"/>
      <c r="I493" s="24"/>
      <c r="J493" s="24"/>
      <c r="Q493" s="24"/>
      <c r="R493" s="24"/>
    </row>
    <row r="494" spans="1:18" s="24" customFormat="1" ht="26.1" customHeight="1">
      <c r="A494" s="176"/>
      <c r="B494" s="176"/>
      <c r="K494" s="69"/>
      <c r="L494" s="69"/>
      <c r="M494" s="69"/>
      <c r="N494" s="69"/>
      <c r="O494" s="69"/>
      <c r="P494" s="69"/>
      <c r="Q494" s="69"/>
      <c r="R494" s="69"/>
    </row>
    <row r="495" spans="1:18" s="69" customFormat="1" ht="31.5" customHeight="1">
      <c r="A495" s="176"/>
      <c r="B495" s="177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</row>
    <row r="496" spans="1:18" s="69" customFormat="1" ht="26.1" customHeight="1">
      <c r="A496" s="176"/>
      <c r="B496" s="176"/>
      <c r="C496" s="24"/>
      <c r="D496" s="24"/>
      <c r="E496" s="24"/>
      <c r="F496" s="24"/>
      <c r="G496" s="24"/>
      <c r="H496" s="24"/>
      <c r="I496" s="24"/>
      <c r="J496" s="24"/>
    </row>
    <row r="497" spans="1:18" s="24" customFormat="1" ht="26.1" customHeight="1">
      <c r="A497" s="176"/>
      <c r="B497" s="177"/>
      <c r="Q497" s="69"/>
      <c r="R497" s="69"/>
    </row>
    <row r="498" spans="1:18" s="69" customFormat="1" ht="26.1" customHeight="1">
      <c r="A498" s="176"/>
      <c r="B498" s="177"/>
      <c r="C498" s="24"/>
      <c r="D498" s="24"/>
      <c r="E498" s="24"/>
      <c r="F498" s="24"/>
      <c r="G498" s="24"/>
      <c r="H498" s="24"/>
      <c r="I498" s="24"/>
      <c r="J498" s="24"/>
      <c r="Q498" s="24"/>
      <c r="R498" s="24"/>
    </row>
    <row r="499" spans="1:18" s="24" customFormat="1" ht="26.1" customHeight="1">
      <c r="A499" s="176"/>
      <c r="B499" s="176"/>
      <c r="K499" s="69"/>
      <c r="L499" s="69"/>
      <c r="M499" s="69"/>
      <c r="N499" s="69"/>
      <c r="O499" s="69"/>
      <c r="P499" s="69"/>
      <c r="Q499" s="69"/>
      <c r="R499" s="69"/>
    </row>
    <row r="500" spans="1:18" s="69" customFormat="1" ht="26.1" customHeight="1">
      <c r="A500" s="176"/>
      <c r="B500" s="177"/>
      <c r="C500" s="24"/>
      <c r="D500" s="24"/>
      <c r="E500" s="24"/>
      <c r="F500" s="24"/>
      <c r="G500" s="24"/>
      <c r="H500" s="24"/>
      <c r="I500" s="24"/>
      <c r="J500" s="24"/>
      <c r="K500" s="22" t="e">
        <f>#REF!</f>
        <v>#REF!</v>
      </c>
      <c r="L500" s="24"/>
      <c r="M500" s="24"/>
      <c r="N500" s="24"/>
      <c r="O500" s="24"/>
      <c r="P500" s="24"/>
      <c r="Q500" s="24"/>
      <c r="R500" s="24"/>
    </row>
    <row r="501" spans="1:18" s="69" customFormat="1" ht="26.1" customHeight="1">
      <c r="A501" s="176"/>
      <c r="B501" s="176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</row>
    <row r="502" spans="1:18" s="24" customFormat="1" ht="26.1" customHeight="1">
      <c r="A502" s="176"/>
      <c r="B502" s="177"/>
    </row>
    <row r="503" spans="1:18" s="69" customFormat="1" ht="40.5" customHeight="1">
      <c r="A503" s="176"/>
      <c r="B503" s="177"/>
      <c r="C503" s="24"/>
      <c r="D503" s="24"/>
      <c r="E503" s="24"/>
      <c r="F503" s="24"/>
      <c r="G503" s="24"/>
      <c r="H503" s="24"/>
      <c r="I503" s="24"/>
      <c r="J503" s="24"/>
    </row>
    <row r="504" spans="1:18" s="24" customFormat="1" ht="40.5" customHeight="1">
      <c r="A504" s="176"/>
      <c r="B504" s="176"/>
      <c r="K504" s="69"/>
      <c r="L504" s="69"/>
      <c r="M504" s="69"/>
      <c r="N504" s="69"/>
      <c r="O504" s="69"/>
      <c r="P504" s="69"/>
    </row>
    <row r="505" spans="1:18" s="24" customFormat="1" ht="26.1" customHeight="1">
      <c r="A505" s="176"/>
      <c r="B505" s="176"/>
      <c r="K505" s="175"/>
      <c r="L505" s="175"/>
      <c r="M505" s="175"/>
      <c r="N505" s="175"/>
      <c r="O505" s="175"/>
      <c r="P505" s="175"/>
    </row>
    <row r="506" spans="1:18" s="69" customFormat="1" ht="26.1" customHeight="1">
      <c r="A506" s="176"/>
      <c r="B506" s="176"/>
      <c r="C506" s="24"/>
      <c r="D506" s="24"/>
      <c r="E506" s="24"/>
      <c r="F506" s="24"/>
      <c r="G506" s="24"/>
      <c r="H506" s="24"/>
      <c r="I506" s="24"/>
      <c r="J506" s="24"/>
      <c r="Q506" s="24"/>
      <c r="R506" s="24"/>
    </row>
    <row r="507" spans="1:18" s="69" customFormat="1" ht="26.1" customHeight="1">
      <c r="A507" s="176"/>
      <c r="B507" s="177"/>
      <c r="C507" s="24"/>
      <c r="D507" s="24"/>
      <c r="E507" s="24"/>
      <c r="F507" s="24"/>
      <c r="G507" s="24"/>
      <c r="H507" s="24"/>
      <c r="I507" s="24"/>
      <c r="J507" s="24"/>
      <c r="Q507" s="24"/>
      <c r="R507" s="24"/>
    </row>
    <row r="508" spans="1:18" s="24" customFormat="1" ht="26.1" customHeight="1">
      <c r="A508" s="176"/>
      <c r="B508" s="177"/>
    </row>
    <row r="509" spans="1:18" s="69" customFormat="1" ht="26.1" customHeight="1">
      <c r="A509" s="176"/>
      <c r="B509" s="176"/>
      <c r="C509" s="24"/>
      <c r="D509" s="24"/>
      <c r="E509" s="24"/>
      <c r="F509" s="24"/>
      <c r="G509" s="24"/>
      <c r="H509" s="24"/>
      <c r="I509" s="24"/>
      <c r="J509" s="24"/>
      <c r="Q509" s="24"/>
      <c r="R509" s="24"/>
    </row>
    <row r="510" spans="1:18" s="69" customFormat="1" ht="26.1" customHeight="1">
      <c r="A510" s="176"/>
      <c r="B510" s="17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18" s="69" customFormat="1" ht="26.1" customHeight="1">
      <c r="A511" s="176"/>
      <c r="B511" s="177"/>
      <c r="C511" s="24"/>
      <c r="D511" s="24"/>
      <c r="E511" s="24"/>
      <c r="F511" s="24"/>
      <c r="G511" s="24"/>
      <c r="H511" s="24"/>
      <c r="I511" s="24"/>
      <c r="J511" s="24"/>
    </row>
    <row r="512" spans="1:18" s="123" customFormat="1" ht="26.1" customHeight="1">
      <c r="A512" s="176"/>
      <c r="B512" s="176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69"/>
      <c r="R512" s="69"/>
    </row>
    <row r="513" spans="1:18" s="69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</row>
    <row r="514" spans="1:18" s="24" customFormat="1" ht="26.1" customHeight="1">
      <c r="A514" s="170"/>
      <c r="B514" s="170"/>
      <c r="K514" s="69"/>
      <c r="L514" s="69"/>
      <c r="M514" s="69"/>
      <c r="N514" s="69"/>
      <c r="O514" s="69"/>
      <c r="P514" s="69"/>
      <c r="Q514" s="69"/>
      <c r="R514" s="69"/>
    </row>
    <row r="515" spans="1:18" s="24" customFormat="1" ht="26.1" customHeight="1">
      <c r="A515" s="170"/>
      <c r="B515" s="171"/>
    </row>
    <row r="516" spans="1:18" s="69" customFormat="1" ht="26.1" customHeight="1">
      <c r="A516" s="170"/>
      <c r="B516" s="170"/>
      <c r="C516" s="24"/>
      <c r="D516" s="24"/>
      <c r="E516" s="24"/>
      <c r="F516" s="24"/>
      <c r="G516" s="24"/>
      <c r="H516" s="24"/>
      <c r="I516" s="24"/>
      <c r="J516" s="24"/>
    </row>
    <row r="517" spans="1:18" s="69" customFormat="1" ht="26.1" customHeight="1">
      <c r="A517" s="170"/>
      <c r="B517" s="171"/>
      <c r="C517" s="24"/>
      <c r="D517" s="24"/>
      <c r="E517" s="24"/>
      <c r="F517" s="24"/>
      <c r="G517" s="24"/>
      <c r="H517" s="24"/>
      <c r="I517" s="24"/>
      <c r="J517" s="24"/>
      <c r="K517" s="73"/>
      <c r="L517" s="73"/>
      <c r="M517" s="73"/>
      <c r="N517" s="73"/>
      <c r="O517" s="73"/>
      <c r="P517" s="73"/>
    </row>
    <row r="518" spans="1:18" s="69" customFormat="1" ht="26.1" customHeight="1">
      <c r="A518" s="170"/>
      <c r="B518" s="171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</row>
    <row r="519" spans="1:18" s="69" customFormat="1" ht="26.1" customHeight="1">
      <c r="A519" s="170"/>
      <c r="B519" s="170"/>
      <c r="C519" s="24"/>
      <c r="D519" s="24"/>
      <c r="E519" s="24"/>
      <c r="F519" s="24"/>
      <c r="G519" s="24"/>
      <c r="H519" s="24"/>
      <c r="I519" s="24"/>
      <c r="J519" s="24"/>
    </row>
    <row r="520" spans="1:18" s="69" customFormat="1" ht="26.1" customHeight="1">
      <c r="A520" s="170"/>
      <c r="B520" s="171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</row>
    <row r="521" spans="1:18" s="69" customFormat="1" ht="26.1" customHeight="1">
      <c r="A521" s="176"/>
      <c r="B521" s="177"/>
      <c r="C521" s="24"/>
      <c r="D521" s="24"/>
      <c r="E521" s="24"/>
      <c r="F521" s="24"/>
      <c r="G521" s="24"/>
      <c r="H521" s="24"/>
      <c r="I521" s="24"/>
      <c r="J521" s="24"/>
    </row>
    <row r="522" spans="1:18" s="69" customFormat="1" ht="26.1" customHeight="1">
      <c r="A522" s="170"/>
      <c r="B522" s="170"/>
      <c r="C522" s="24"/>
      <c r="D522" s="24"/>
      <c r="E522" s="24"/>
      <c r="F522" s="24"/>
      <c r="G522" s="24"/>
      <c r="H522" s="24"/>
      <c r="I522" s="24"/>
      <c r="J522" s="24"/>
    </row>
    <row r="523" spans="1:18" s="24" customFormat="1" ht="26.1" customHeight="1">
      <c r="A523" s="170"/>
      <c r="B523" s="171"/>
      <c r="Q523" s="69"/>
      <c r="R523" s="69"/>
    </row>
    <row r="524" spans="1:18" s="69" customFormat="1" ht="26.1" customHeight="1">
      <c r="A524" s="170"/>
      <c r="B524" s="170"/>
      <c r="C524" s="24"/>
      <c r="D524" s="24"/>
      <c r="E524" s="24"/>
      <c r="F524" s="24"/>
      <c r="G524" s="24"/>
      <c r="H524" s="24"/>
      <c r="I524" s="24"/>
      <c r="J524" s="24"/>
      <c r="Q524" s="24"/>
      <c r="R524" s="24"/>
    </row>
    <row r="525" spans="1:18" s="69" customFormat="1" ht="26.1" customHeight="1">
      <c r="A525" s="170"/>
      <c r="B525" s="171"/>
      <c r="C525" s="24"/>
      <c r="D525" s="24"/>
      <c r="E525" s="24"/>
      <c r="F525" s="24"/>
      <c r="G525" s="24"/>
      <c r="H525" s="24"/>
      <c r="I525" s="24"/>
      <c r="J525" s="24"/>
      <c r="Q525" s="24"/>
      <c r="R525" s="24"/>
    </row>
    <row r="526" spans="1:18" s="69" customFormat="1" ht="26.1" customHeight="1">
      <c r="A526" s="170"/>
      <c r="B526" s="171"/>
      <c r="C526" s="24"/>
      <c r="D526" s="24"/>
      <c r="E526" s="24"/>
      <c r="F526" s="24"/>
      <c r="G526" s="24"/>
      <c r="H526" s="24"/>
      <c r="I526" s="24"/>
      <c r="J526" s="24"/>
    </row>
    <row r="527" spans="1:18" s="24" customFormat="1" ht="26.1" customHeight="1">
      <c r="A527" s="170"/>
      <c r="B527" s="170"/>
      <c r="K527" s="69"/>
      <c r="L527" s="69"/>
      <c r="M527" s="69"/>
      <c r="N527" s="69"/>
      <c r="O527" s="69"/>
      <c r="P527" s="69"/>
    </row>
    <row r="528" spans="1:18" s="69" customFormat="1" ht="26.1" customHeight="1">
      <c r="A528" s="170"/>
      <c r="B528" s="171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</row>
    <row r="529" spans="1:18" s="24" customFormat="1" ht="26.1" customHeight="1">
      <c r="A529" s="170"/>
      <c r="B529" s="171"/>
      <c r="K529" s="69"/>
      <c r="L529" s="69"/>
      <c r="M529" s="69"/>
      <c r="N529" s="69"/>
      <c r="O529" s="69"/>
      <c r="P529" s="69"/>
    </row>
    <row r="530" spans="1:18" s="69" customFormat="1" ht="59.25" customHeight="1">
      <c r="A530" s="170"/>
      <c r="B530" s="171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</row>
    <row r="531" spans="1:18" s="69" customFormat="1" ht="33.75" customHeight="1">
      <c r="A531" s="170"/>
      <c r="B531" s="171"/>
      <c r="C531" s="24"/>
      <c r="D531" s="24"/>
      <c r="E531" s="24"/>
      <c r="F531" s="24"/>
      <c r="G531" s="24"/>
      <c r="H531" s="24"/>
      <c r="I531" s="24"/>
      <c r="J531" s="24"/>
      <c r="Q531" s="24"/>
      <c r="R531" s="24"/>
    </row>
    <row r="532" spans="1:18" s="24" customFormat="1" ht="26.1" customHeight="1">
      <c r="A532" s="170"/>
      <c r="B532" s="170"/>
      <c r="Q532" s="69"/>
      <c r="R532" s="69"/>
    </row>
    <row r="533" spans="1:18" s="24" customFormat="1" ht="26.1" customHeight="1">
      <c r="A533" s="170"/>
      <c r="B533" s="171"/>
      <c r="K533" s="69"/>
      <c r="L533" s="69"/>
      <c r="M533" s="69"/>
      <c r="N533" s="69"/>
      <c r="O533" s="69"/>
      <c r="P533" s="69"/>
      <c r="Q533" s="69"/>
      <c r="R533" s="69"/>
    </row>
    <row r="534" spans="1:18" s="24" customFormat="1" ht="26.1" customHeight="1">
      <c r="A534" s="170"/>
      <c r="B534" s="170"/>
    </row>
    <row r="535" spans="1:18" s="24" customFormat="1" ht="26.1" customHeight="1">
      <c r="A535" s="170"/>
      <c r="B535" s="171"/>
      <c r="Q535" s="69"/>
      <c r="R535" s="69"/>
    </row>
    <row r="536" spans="1:18" s="24" customFormat="1" ht="26.1" customHeight="1">
      <c r="A536" s="170"/>
      <c r="B536" s="170"/>
    </row>
    <row r="537" spans="1:18" s="24" customFormat="1" ht="26.1" customHeight="1">
      <c r="A537" s="170"/>
      <c r="B537" s="171"/>
      <c r="Q537" s="123"/>
      <c r="R537" s="123"/>
    </row>
    <row r="538" spans="1:18" s="69" customFormat="1" ht="26.1" customHeight="1">
      <c r="A538" s="170"/>
      <c r="B538" s="170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</row>
    <row r="539" spans="1:18" s="69" customFormat="1" ht="26.1" customHeight="1">
      <c r="A539" s="170"/>
      <c r="B539" s="170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</row>
    <row r="540" spans="1:18" s="69" customFormat="1" ht="26.1" customHeight="1">
      <c r="A540" s="170"/>
      <c r="B540" s="170"/>
      <c r="C540" s="24"/>
      <c r="D540" s="24"/>
      <c r="E540" s="24"/>
      <c r="F540" s="24"/>
      <c r="G540" s="24"/>
      <c r="H540" s="24"/>
      <c r="I540" s="24"/>
      <c r="J540" s="24"/>
      <c r="Q540" s="24"/>
      <c r="R540" s="24"/>
    </row>
    <row r="541" spans="1:18" s="69" customFormat="1" ht="26.1" customHeight="1">
      <c r="A541" s="170"/>
      <c r="B541" s="170"/>
      <c r="C541" s="24"/>
      <c r="D541" s="24"/>
      <c r="E541" s="24"/>
      <c r="F541" s="24"/>
      <c r="G541" s="24"/>
      <c r="H541" s="24"/>
      <c r="I541" s="24"/>
      <c r="J541" s="24"/>
    </row>
    <row r="542" spans="1:18" s="69" customFormat="1" ht="26.1" customHeight="1">
      <c r="A542" s="170"/>
      <c r="B542" s="170"/>
      <c r="C542" s="24"/>
      <c r="D542" s="24"/>
      <c r="E542" s="24"/>
      <c r="F542" s="24"/>
      <c r="G542" s="24"/>
      <c r="H542" s="24"/>
      <c r="I542" s="24"/>
      <c r="J542" s="24"/>
      <c r="Q542" s="24"/>
      <c r="R542" s="24"/>
    </row>
    <row r="543" spans="1:18" s="24" customFormat="1" ht="26.1" customHeight="1">
      <c r="A543" s="170"/>
      <c r="B543" s="170"/>
      <c r="K543" s="69"/>
      <c r="L543" s="69"/>
      <c r="M543" s="69"/>
      <c r="N543" s="69"/>
      <c r="O543" s="69"/>
      <c r="P543" s="69"/>
      <c r="Q543" s="69"/>
      <c r="R543" s="69"/>
    </row>
    <row r="544" spans="1:18" s="69" customFormat="1" ht="26.1" customHeight="1">
      <c r="A544" s="170"/>
      <c r="B544" s="171"/>
      <c r="C544" s="24"/>
      <c r="D544" s="24"/>
      <c r="E544" s="24"/>
      <c r="F544" s="24"/>
      <c r="G544" s="24"/>
      <c r="H544" s="24"/>
      <c r="I544" s="24"/>
      <c r="J544" s="24"/>
      <c r="Q544" s="24"/>
      <c r="R544" s="24"/>
    </row>
    <row r="545" spans="1:18" s="69" customFormat="1" ht="26.1" customHeight="1">
      <c r="A545" s="170"/>
      <c r="B545" s="171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</row>
    <row r="546" spans="1:18" s="69" customFormat="1" ht="26.1" customHeight="1">
      <c r="A546" s="170"/>
      <c r="B546" s="171"/>
      <c r="C546" s="24"/>
      <c r="D546" s="24"/>
      <c r="E546" s="24"/>
      <c r="F546" s="24"/>
      <c r="G546" s="24"/>
      <c r="H546" s="24"/>
      <c r="I546" s="24"/>
      <c r="J546" s="24"/>
      <c r="Q546" s="24"/>
      <c r="R546" s="24"/>
    </row>
    <row r="547" spans="1:18" s="24" customFormat="1" ht="26.1" customHeight="1">
      <c r="A547" s="170"/>
      <c r="B547" s="171"/>
      <c r="K547" s="69"/>
      <c r="L547" s="69"/>
      <c r="M547" s="69"/>
      <c r="N547" s="69"/>
      <c r="O547" s="69"/>
      <c r="P547" s="69"/>
      <c r="Q547" s="69"/>
      <c r="R547" s="69"/>
    </row>
    <row r="548" spans="1:18" s="69" customFormat="1" ht="26.1" customHeight="1">
      <c r="A548" s="176"/>
      <c r="B548" s="177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73"/>
      <c r="R548" s="73"/>
    </row>
    <row r="549" spans="1:18" s="69" customFormat="1" ht="26.1" customHeight="1">
      <c r="A549" s="187"/>
      <c r="B549" s="187"/>
      <c r="C549" s="24"/>
      <c r="D549" s="24"/>
      <c r="E549" s="24"/>
      <c r="F549" s="24"/>
      <c r="G549" s="24"/>
      <c r="H549" s="24"/>
      <c r="I549" s="24"/>
      <c r="J549" s="24"/>
    </row>
    <row r="550" spans="1:18" s="69" customFormat="1" ht="26.1" customHeight="1">
      <c r="A550" s="187"/>
      <c r="B550" s="219"/>
      <c r="C550" s="24"/>
      <c r="D550" s="24"/>
      <c r="E550" s="24"/>
      <c r="F550" s="24"/>
      <c r="G550" s="24"/>
      <c r="H550" s="24"/>
      <c r="I550" s="24"/>
      <c r="J550" s="24"/>
      <c r="Q550" s="24"/>
      <c r="R550" s="24"/>
    </row>
    <row r="551" spans="1:18" s="69" customFormat="1" ht="26.1" customHeight="1">
      <c r="A551" s="187"/>
      <c r="B551" s="219"/>
      <c r="C551" s="24"/>
      <c r="D551" s="24"/>
      <c r="E551" s="24"/>
      <c r="F551" s="24"/>
      <c r="G551" s="24"/>
      <c r="H551" s="24"/>
      <c r="I551" s="24"/>
      <c r="J551" s="24"/>
    </row>
    <row r="552" spans="1:18" s="69" customFormat="1" ht="26.1" customHeight="1">
      <c r="A552" s="187"/>
      <c r="B552" s="187"/>
      <c r="C552" s="24"/>
      <c r="D552" s="24"/>
      <c r="E552" s="24"/>
      <c r="F552" s="24"/>
      <c r="G552" s="24"/>
      <c r="H552" s="24"/>
      <c r="I552" s="24"/>
      <c r="J552" s="24"/>
    </row>
    <row r="553" spans="1:18" s="24" customFormat="1" ht="26.1" customHeight="1">
      <c r="A553" s="187"/>
      <c r="B553" s="219"/>
      <c r="K553" s="69"/>
      <c r="L553" s="69"/>
      <c r="M553" s="69"/>
      <c r="N553" s="69"/>
      <c r="O553" s="69"/>
      <c r="P553" s="69"/>
      <c r="Q553" s="69"/>
      <c r="R553" s="69"/>
    </row>
    <row r="554" spans="1:18" s="24" customFormat="1" ht="30.75" customHeight="1">
      <c r="A554" s="187"/>
      <c r="B554" s="219"/>
    </row>
    <row r="555" spans="1:18" s="69" customFormat="1" ht="26.1" customHeight="1">
      <c r="A555" s="187"/>
      <c r="B555" s="219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</row>
    <row r="556" spans="1:18" s="24" customFormat="1" ht="26.1" customHeight="1">
      <c r="A556" s="187"/>
      <c r="B556" s="219"/>
      <c r="K556" s="69"/>
      <c r="L556" s="69"/>
      <c r="M556" s="69"/>
      <c r="N556" s="69"/>
      <c r="O556" s="69"/>
      <c r="P556" s="69"/>
      <c r="Q556" s="69"/>
      <c r="R556" s="69"/>
    </row>
    <row r="557" spans="1:18" s="69" customFormat="1" ht="26.1" customHeight="1">
      <c r="A557" s="187"/>
      <c r="B557" s="219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</row>
    <row r="558" spans="1:18" s="24" customFormat="1" ht="26.1" customHeight="1">
      <c r="A558" s="187"/>
      <c r="B558" s="187"/>
      <c r="K558" s="69"/>
      <c r="L558" s="69"/>
      <c r="M558" s="69"/>
      <c r="N558" s="69"/>
      <c r="O558" s="69"/>
      <c r="P558" s="69"/>
    </row>
    <row r="559" spans="1:18" s="69" customFormat="1" ht="26.1" customHeight="1">
      <c r="A559" s="187"/>
      <c r="B559" s="187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</row>
    <row r="560" spans="1:18" s="123" customFormat="1" ht="32.25" customHeight="1">
      <c r="A560" s="187"/>
      <c r="B560" s="219"/>
      <c r="C560" s="24"/>
      <c r="D560" s="24"/>
      <c r="E560" s="24"/>
      <c r="F560" s="24"/>
      <c r="G560" s="24"/>
      <c r="H560" s="24"/>
      <c r="I560" s="24"/>
      <c r="J560" s="24"/>
      <c r="K560" s="69"/>
      <c r="L560" s="69"/>
      <c r="M560" s="69"/>
      <c r="N560" s="69"/>
      <c r="O560" s="69"/>
      <c r="P560" s="69"/>
      <c r="Q560" s="24"/>
      <c r="R560" s="24"/>
    </row>
    <row r="561" spans="1:18" s="69" customFormat="1" ht="26.1" customHeight="1">
      <c r="A561" s="187"/>
      <c r="B561" s="187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</row>
    <row r="562" spans="1:18" s="69" customFormat="1" ht="31.5" customHeight="1">
      <c r="A562" s="187"/>
      <c r="B562" s="219"/>
      <c r="C562" s="24"/>
      <c r="D562" s="24"/>
      <c r="E562" s="24"/>
      <c r="F562" s="24"/>
      <c r="G562" s="24"/>
      <c r="H562" s="24"/>
      <c r="I562" s="24"/>
      <c r="J562" s="24"/>
      <c r="Q562" s="24"/>
      <c r="R562" s="24"/>
    </row>
    <row r="563" spans="1:18" s="24" customFormat="1" ht="26.1" customHeight="1">
      <c r="A563" s="170"/>
      <c r="B563" s="170"/>
      <c r="K563" s="69"/>
      <c r="L563" s="69"/>
      <c r="M563" s="69"/>
      <c r="N563" s="69"/>
      <c r="O563" s="69"/>
      <c r="P563" s="69"/>
      <c r="Q563" s="88"/>
      <c r="R563" s="88"/>
    </row>
    <row r="564" spans="1:18" s="69" customFormat="1" ht="26.1" customHeight="1">
      <c r="A564" s="220"/>
      <c r="B564" s="221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</row>
    <row r="565" spans="1:18" s="69" customFormat="1" ht="26.1" customHeight="1">
      <c r="A565" s="220"/>
      <c r="B565" s="220"/>
      <c r="C565" s="24"/>
      <c r="D565" s="24"/>
      <c r="E565" s="24"/>
      <c r="F565" s="24"/>
      <c r="G565" s="24"/>
      <c r="H565" s="24"/>
      <c r="I565" s="24"/>
      <c r="J565" s="24"/>
    </row>
    <row r="566" spans="1:18" s="24" customFormat="1" ht="26.1" customHeight="1">
      <c r="A566" s="203"/>
      <c r="B566" s="204"/>
      <c r="Q566" s="69"/>
      <c r="R566" s="69"/>
    </row>
    <row r="567" spans="1:18" s="24" customFormat="1" ht="26.1" customHeight="1">
      <c r="A567" s="203"/>
      <c r="B567" s="204"/>
      <c r="I567" s="123"/>
      <c r="J567" s="123"/>
      <c r="K567" s="123"/>
      <c r="L567" s="123"/>
      <c r="M567" s="123"/>
      <c r="N567" s="123"/>
      <c r="O567" s="123"/>
      <c r="P567" s="123"/>
      <c r="Q567" s="69"/>
      <c r="R567" s="69"/>
    </row>
    <row r="568" spans="1:18" s="24" customFormat="1" ht="26.1" customHeight="1">
      <c r="A568" s="176"/>
      <c r="B568" s="176"/>
    </row>
    <row r="569" spans="1:18" s="69" customFormat="1" ht="26.1" customHeight="1">
      <c r="A569" s="176"/>
      <c r="B569" s="177"/>
      <c r="C569" s="24"/>
      <c r="D569" s="24"/>
      <c r="E569" s="24"/>
      <c r="F569" s="24"/>
      <c r="G569" s="24"/>
      <c r="H569" s="24"/>
      <c r="I569" s="24"/>
      <c r="J569" s="24"/>
    </row>
    <row r="570" spans="1:18" s="24" customFormat="1" ht="26.1" customHeight="1">
      <c r="A570" s="176"/>
      <c r="B570" s="176"/>
      <c r="Q570" s="175"/>
      <c r="R570" s="175"/>
    </row>
    <row r="571" spans="1:18" s="73" customFormat="1" ht="26.1" customHeight="1">
      <c r="A571" s="201"/>
      <c r="B571" s="201"/>
      <c r="C571" s="123"/>
      <c r="D571" s="123"/>
      <c r="E571" s="123"/>
      <c r="F571" s="123"/>
      <c r="G571" s="123"/>
      <c r="H571" s="123"/>
      <c r="I571" s="24"/>
      <c r="J571" s="24"/>
      <c r="K571" s="69"/>
      <c r="L571" s="69"/>
      <c r="M571" s="69"/>
      <c r="N571" s="69"/>
      <c r="O571" s="69"/>
      <c r="P571" s="69"/>
      <c r="Q571" s="69"/>
      <c r="R571" s="69"/>
    </row>
    <row r="572" spans="1:18" s="69" customFormat="1" ht="26.1" customHeight="1">
      <c r="A572" s="176"/>
      <c r="B572" s="176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</row>
    <row r="573" spans="1:18" s="69" customFormat="1" ht="26.1" customHeight="1">
      <c r="A573" s="176"/>
      <c r="B573" s="177"/>
      <c r="C573" s="24"/>
      <c r="D573" s="24"/>
      <c r="E573" s="24"/>
      <c r="F573" s="24"/>
      <c r="G573" s="24"/>
      <c r="H573" s="24"/>
      <c r="I573" s="24"/>
      <c r="J573" s="24"/>
      <c r="Q573" s="24"/>
      <c r="R573" s="24"/>
    </row>
    <row r="574" spans="1:18" s="24" customFormat="1" ht="26.1" customHeight="1">
      <c r="A574" s="176"/>
      <c r="B574" s="176"/>
    </row>
    <row r="575" spans="1:18" s="24" customFormat="1" ht="31.5" customHeight="1">
      <c r="A575" s="176"/>
      <c r="B575" s="177"/>
      <c r="K575" s="69"/>
      <c r="L575" s="69"/>
      <c r="M575" s="69"/>
      <c r="N575" s="69"/>
      <c r="O575" s="69"/>
      <c r="P575" s="69"/>
    </row>
    <row r="576" spans="1:18" s="24" customFormat="1" ht="30.75" customHeight="1">
      <c r="A576" s="176"/>
      <c r="B576" s="176"/>
    </row>
    <row r="577" spans="1:21" s="69" customFormat="1" ht="30.75" customHeight="1">
      <c r="A577" s="176"/>
      <c r="B577" s="177"/>
      <c r="C577" s="24"/>
      <c r="D577" s="24"/>
      <c r="E577" s="24"/>
      <c r="F577" s="24"/>
      <c r="G577" s="24"/>
      <c r="H577" s="24"/>
      <c r="I577" s="24"/>
      <c r="J577" s="24"/>
      <c r="Q577" s="24"/>
      <c r="R577" s="24"/>
    </row>
    <row r="578" spans="1:21" s="69" customFormat="1" ht="26.1" customHeight="1">
      <c r="A578" s="176"/>
      <c r="B578" s="176"/>
      <c r="C578" s="24"/>
      <c r="D578" s="24"/>
      <c r="E578" s="24"/>
      <c r="F578" s="24"/>
      <c r="G578" s="24"/>
      <c r="H578" s="24"/>
      <c r="I578" s="24"/>
      <c r="J578" s="24"/>
      <c r="K578" s="222" t="e">
        <f>#REF!</f>
        <v>#REF!</v>
      </c>
      <c r="L578" s="73"/>
      <c r="M578" s="73"/>
      <c r="N578" s="73"/>
      <c r="O578" s="73"/>
      <c r="P578" s="73"/>
      <c r="Q578" s="24"/>
      <c r="R578" s="24"/>
    </row>
    <row r="579" spans="1:21" s="69" customFormat="1" ht="26.1" customHeight="1">
      <c r="A579" s="176"/>
      <c r="B579" s="177"/>
      <c r="C579" s="24"/>
      <c r="D579" s="24"/>
      <c r="E579" s="24"/>
      <c r="F579" s="24"/>
      <c r="G579" s="24"/>
      <c r="H579" s="24"/>
      <c r="I579" s="24"/>
      <c r="J579" s="24"/>
    </row>
    <row r="580" spans="1:21" s="69" customFormat="1" ht="26.1" customHeight="1">
      <c r="A580" s="176"/>
      <c r="B580" s="176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</row>
    <row r="581" spans="1:21" s="69" customFormat="1" ht="26.1" customHeight="1">
      <c r="A581" s="176"/>
      <c r="B581" s="177"/>
      <c r="C581" s="24"/>
      <c r="D581" s="24"/>
      <c r="E581" s="24"/>
      <c r="F581" s="24"/>
      <c r="G581" s="24"/>
      <c r="H581" s="24"/>
      <c r="I581" s="24"/>
      <c r="J581" s="24"/>
    </row>
    <row r="582" spans="1:21" s="24" customFormat="1" ht="26.1" customHeight="1">
      <c r="A582" s="176"/>
      <c r="B582" s="177"/>
      <c r="K582" s="69"/>
      <c r="L582" s="69"/>
      <c r="M582" s="69"/>
      <c r="N582" s="69"/>
      <c r="O582" s="69"/>
      <c r="P582" s="69"/>
      <c r="Q582" s="69"/>
      <c r="R582" s="69"/>
    </row>
    <row r="583" spans="1:21" s="69" customFormat="1" ht="26.1" customHeight="1">
      <c r="A583" s="176"/>
      <c r="B583" s="177"/>
      <c r="C583" s="24"/>
      <c r="D583" s="24"/>
      <c r="E583" s="24"/>
      <c r="F583" s="24"/>
      <c r="G583" s="24"/>
      <c r="H583" s="24"/>
      <c r="I583" s="24"/>
      <c r="J583" s="24"/>
    </row>
    <row r="584" spans="1:21" s="24" customFormat="1" ht="26.1" customHeight="1">
      <c r="A584" s="176"/>
      <c r="B584" s="176"/>
    </row>
    <row r="585" spans="1:21" s="123" customFormat="1" ht="26.1" customHeight="1">
      <c r="A585" s="176"/>
      <c r="B585" s="177"/>
      <c r="C585" s="24"/>
      <c r="D585" s="24"/>
      <c r="E585" s="24"/>
      <c r="F585" s="24"/>
      <c r="G585" s="24"/>
      <c r="H585" s="24"/>
      <c r="I585" s="24"/>
      <c r="J585" s="24"/>
      <c r="K585" s="69"/>
      <c r="L585" s="69"/>
      <c r="M585" s="69"/>
      <c r="N585" s="69"/>
      <c r="O585" s="69"/>
      <c r="P585" s="69"/>
      <c r="Q585" s="69"/>
      <c r="R585" s="69"/>
      <c r="S585" s="24"/>
      <c r="T585" s="24"/>
      <c r="U585" s="24"/>
    </row>
    <row r="586" spans="1:21" s="24" customFormat="1" ht="26.1" customHeight="1">
      <c r="A586" s="176"/>
      <c r="B586" s="177"/>
      <c r="K586" s="69"/>
      <c r="L586" s="69"/>
      <c r="M586" s="69"/>
      <c r="N586" s="69"/>
      <c r="O586" s="69"/>
      <c r="P586" s="69"/>
      <c r="Q586" s="69"/>
      <c r="R586" s="69"/>
    </row>
    <row r="587" spans="1:21" s="69" customFormat="1" ht="26.1" customHeight="1">
      <c r="A587" s="176"/>
      <c r="B587" s="177"/>
      <c r="C587" s="24"/>
      <c r="D587" s="24"/>
      <c r="E587" s="24"/>
      <c r="F587" s="24"/>
      <c r="G587" s="24"/>
      <c r="H587" s="24"/>
      <c r="I587" s="24"/>
      <c r="J587" s="24"/>
    </row>
    <row r="588" spans="1:21" s="69" customFormat="1" ht="26.1" customHeight="1">
      <c r="A588" s="176"/>
      <c r="B588" s="176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</row>
    <row r="589" spans="1:21" s="69" customFormat="1" ht="43.5" customHeight="1">
      <c r="A589" s="176"/>
      <c r="B589" s="177"/>
      <c r="C589" s="24"/>
      <c r="D589" s="24"/>
      <c r="E589" s="24"/>
      <c r="F589" s="24"/>
      <c r="G589" s="24"/>
      <c r="H589" s="24"/>
      <c r="I589" s="24"/>
      <c r="J589" s="24"/>
    </row>
    <row r="590" spans="1:21" s="69" customFormat="1" ht="31.5" customHeight="1">
      <c r="A590" s="176"/>
      <c r="B590" s="177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</row>
    <row r="591" spans="1:21" s="69" customFormat="1" ht="26.1" customHeight="1">
      <c r="A591" s="176"/>
      <c r="B591" s="177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</row>
    <row r="592" spans="1:21" s="24" customFormat="1" ht="26.1" customHeight="1">
      <c r="A592" s="176"/>
      <c r="B592" s="176"/>
    </row>
    <row r="593" spans="1:21" s="69" customFormat="1" ht="26.1" customHeight="1">
      <c r="A593" s="176"/>
      <c r="B593" s="177"/>
      <c r="C593" s="24"/>
      <c r="D593" s="24"/>
      <c r="E593" s="24"/>
      <c r="F593" s="24"/>
      <c r="G593" s="24"/>
      <c r="H593" s="24"/>
      <c r="I593" s="123"/>
      <c r="J593" s="123"/>
      <c r="K593" s="88"/>
      <c r="L593" s="88"/>
      <c r="M593" s="88"/>
      <c r="N593" s="88"/>
      <c r="O593" s="88"/>
      <c r="P593" s="88"/>
    </row>
    <row r="594" spans="1:21" s="24" customFormat="1" ht="26.1" customHeight="1">
      <c r="A594" s="176"/>
      <c r="B594" s="176"/>
      <c r="K594" s="69"/>
      <c r="L594" s="69"/>
      <c r="M594" s="69"/>
      <c r="N594" s="69"/>
      <c r="O594" s="69"/>
      <c r="P594" s="69"/>
      <c r="S594" s="123"/>
      <c r="T594" s="123"/>
      <c r="U594" s="123"/>
    </row>
    <row r="595" spans="1:21" s="69" customFormat="1" ht="33.75" customHeight="1">
      <c r="A595" s="176"/>
      <c r="B595" s="176"/>
      <c r="C595" s="24"/>
      <c r="D595" s="24"/>
      <c r="E595" s="24"/>
      <c r="F595" s="24"/>
      <c r="G595" s="24"/>
      <c r="H595" s="24"/>
      <c r="I595" s="24"/>
      <c r="J595" s="24"/>
      <c r="Q595" s="24"/>
      <c r="R595" s="24"/>
    </row>
    <row r="596" spans="1:21" s="24" customFormat="1" ht="34.5" customHeight="1">
      <c r="A596" s="176"/>
      <c r="B596" s="176"/>
      <c r="K596" s="69"/>
      <c r="L596" s="69"/>
      <c r="M596" s="69"/>
      <c r="N596" s="69"/>
      <c r="O596" s="69"/>
      <c r="P596" s="69"/>
    </row>
    <row r="597" spans="1:21" s="69" customFormat="1" ht="45" customHeight="1">
      <c r="A597" s="201"/>
      <c r="B597" s="202"/>
      <c r="C597" s="123"/>
      <c r="D597" s="123"/>
      <c r="E597" s="123"/>
      <c r="F597" s="123"/>
      <c r="G597" s="123"/>
      <c r="H597" s="123"/>
      <c r="I597" s="24"/>
      <c r="J597" s="24"/>
    </row>
    <row r="598" spans="1:21" s="123" customFormat="1" ht="26.1" customHeight="1">
      <c r="A598" s="176"/>
      <c r="B598" s="177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</row>
    <row r="599" spans="1:21" s="24" customFormat="1" ht="26.1" customHeight="1">
      <c r="A599" s="176"/>
      <c r="B599" s="177"/>
      <c r="K599" s="69"/>
      <c r="L599" s="69"/>
      <c r="M599" s="69"/>
      <c r="N599" s="69"/>
      <c r="O599" s="69"/>
      <c r="P599" s="69"/>
      <c r="Q599" s="69"/>
      <c r="R599" s="69"/>
    </row>
    <row r="600" spans="1:21" s="24" customFormat="1" ht="26.1" customHeight="1">
      <c r="A600" s="176"/>
      <c r="B600" s="177"/>
      <c r="K600" s="175"/>
      <c r="L600" s="175"/>
      <c r="M600" s="175"/>
      <c r="N600" s="175"/>
      <c r="O600" s="175"/>
      <c r="P600" s="175"/>
      <c r="Q600" s="69"/>
      <c r="R600" s="69"/>
    </row>
    <row r="601" spans="1:21" s="24" customFormat="1" ht="26.1" customHeight="1">
      <c r="A601" s="176"/>
      <c r="B601" s="177"/>
      <c r="K601" s="69"/>
      <c r="L601" s="69"/>
      <c r="M601" s="69"/>
      <c r="N601" s="69"/>
      <c r="O601" s="69"/>
      <c r="P601" s="69"/>
      <c r="Q601" s="69"/>
      <c r="R601" s="69"/>
    </row>
    <row r="602" spans="1:21" s="24" customFormat="1" ht="26.1" customHeight="1">
      <c r="A602" s="176"/>
      <c r="B602" s="176"/>
      <c r="K602" s="69"/>
      <c r="L602" s="69"/>
      <c r="M602" s="69"/>
      <c r="N602" s="69"/>
      <c r="O602" s="69"/>
      <c r="P602" s="69"/>
    </row>
    <row r="603" spans="1:21" s="24" customFormat="1" ht="26.1" customHeight="1">
      <c r="A603" s="176"/>
      <c r="B603" s="177"/>
      <c r="Q603" s="69"/>
      <c r="R603" s="69"/>
    </row>
    <row r="604" spans="1:21" s="69" customFormat="1" ht="26.1" customHeight="1">
      <c r="A604" s="176"/>
      <c r="B604" s="176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</row>
    <row r="605" spans="1:21" s="24" customFormat="1" ht="26.1" customHeight="1">
      <c r="A605" s="176"/>
      <c r="B605" s="177"/>
      <c r="Q605" s="69"/>
      <c r="R605" s="69"/>
    </row>
    <row r="606" spans="1:21" s="24" customFormat="1" ht="26.1" customHeight="1">
      <c r="A606" s="176"/>
      <c r="B606" s="177"/>
      <c r="Q606" s="69"/>
      <c r="R606" s="69"/>
    </row>
    <row r="607" spans="1:21" s="69" customFormat="1" ht="26.1" customHeight="1">
      <c r="A607" s="176"/>
      <c r="B607" s="176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S607" s="88"/>
      <c r="T607" s="88"/>
      <c r="U607" s="88"/>
    </row>
    <row r="608" spans="1:21" s="69" customFormat="1" ht="26.1" customHeight="1">
      <c r="A608" s="176"/>
      <c r="B608" s="176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</row>
    <row r="609" spans="1:21" s="88" customFormat="1" ht="26.1" customHeight="1">
      <c r="A609" s="176"/>
      <c r="B609" s="176"/>
      <c r="C609" s="24"/>
      <c r="D609" s="24"/>
      <c r="E609" s="24"/>
      <c r="F609" s="24"/>
      <c r="G609" s="24"/>
      <c r="H609" s="24"/>
      <c r="I609" s="24"/>
      <c r="J609" s="24"/>
      <c r="K609" s="69"/>
      <c r="L609" s="69"/>
      <c r="M609" s="69"/>
      <c r="N609" s="69"/>
      <c r="O609" s="69"/>
      <c r="P609" s="69"/>
      <c r="Q609" s="24"/>
      <c r="R609" s="24"/>
      <c r="S609" s="69"/>
      <c r="T609" s="69"/>
      <c r="U609" s="69"/>
    </row>
    <row r="610" spans="1:21" s="69" customFormat="1" ht="26.1" customHeight="1">
      <c r="A610" s="176"/>
      <c r="B610" s="176"/>
      <c r="C610" s="24"/>
      <c r="D610" s="24"/>
      <c r="E610" s="24"/>
      <c r="F610" s="24"/>
      <c r="G610" s="24"/>
      <c r="H610" s="24"/>
      <c r="I610" s="24"/>
      <c r="J610" s="24"/>
      <c r="Q610" s="24"/>
      <c r="R610" s="24"/>
    </row>
    <row r="611" spans="1:21" s="24" customFormat="1" ht="38.25" customHeight="1">
      <c r="A611" s="176"/>
      <c r="B611" s="176"/>
      <c r="K611" s="69"/>
      <c r="L611" s="69"/>
      <c r="M611" s="69"/>
      <c r="N611" s="69"/>
      <c r="O611" s="69"/>
      <c r="P611" s="69"/>
      <c r="Q611" s="69"/>
      <c r="R611" s="69"/>
    </row>
    <row r="612" spans="1:21" s="69" customFormat="1" ht="26.1" customHeight="1">
      <c r="A612" s="176"/>
      <c r="B612" s="176"/>
      <c r="C612" s="24"/>
      <c r="D612" s="24"/>
      <c r="E612" s="24"/>
      <c r="F612" s="24"/>
      <c r="G612" s="24"/>
      <c r="H612" s="24"/>
      <c r="I612" s="24"/>
      <c r="J612" s="24"/>
      <c r="Q612" s="24"/>
      <c r="R612" s="24"/>
    </row>
    <row r="613" spans="1:21" s="69" customFormat="1" ht="33.75" customHeight="1">
      <c r="A613" s="176"/>
      <c r="B613" s="177"/>
      <c r="C613" s="24"/>
      <c r="D613" s="24"/>
      <c r="E613" s="24"/>
      <c r="F613" s="24"/>
      <c r="G613" s="24"/>
      <c r="H613" s="24"/>
      <c r="I613" s="123"/>
      <c r="J613" s="123"/>
      <c r="K613" s="88"/>
      <c r="L613" s="88"/>
    </row>
    <row r="614" spans="1:21" s="24" customFormat="1" ht="26.1" customHeight="1">
      <c r="A614" s="176"/>
      <c r="B614" s="177"/>
      <c r="I614" s="123"/>
      <c r="J614" s="123"/>
      <c r="K614" s="123"/>
      <c r="L614" s="123"/>
      <c r="Q614" s="69"/>
      <c r="R614" s="69"/>
    </row>
    <row r="615" spans="1:21" s="69" customFormat="1" ht="26.1" customHeight="1">
      <c r="A615" s="176"/>
      <c r="B615" s="177"/>
      <c r="C615" s="24"/>
      <c r="D615" s="24"/>
      <c r="E615" s="24"/>
      <c r="F615" s="24"/>
      <c r="G615" s="24"/>
      <c r="H615" s="24"/>
      <c r="I615" s="123"/>
      <c r="J615" s="123"/>
      <c r="K615" s="88"/>
      <c r="L615" s="88"/>
    </row>
    <row r="616" spans="1:21" s="69" customFormat="1" ht="26.1" customHeight="1">
      <c r="A616" s="176"/>
      <c r="B616" s="177"/>
      <c r="C616" s="24"/>
      <c r="D616" s="24"/>
      <c r="E616" s="24"/>
      <c r="F616" s="24"/>
      <c r="G616" s="24"/>
      <c r="H616" s="24"/>
      <c r="I616" s="123"/>
      <c r="J616" s="123"/>
      <c r="K616" s="88"/>
      <c r="L616" s="88"/>
    </row>
    <row r="617" spans="1:21" s="69" customFormat="1" ht="26.1" customHeight="1">
      <c r="A617" s="201"/>
      <c r="B617" s="202"/>
      <c r="C617" s="123"/>
      <c r="D617" s="123"/>
      <c r="E617" s="123"/>
      <c r="F617" s="123"/>
      <c r="G617" s="123"/>
      <c r="H617" s="123"/>
      <c r="I617" s="24"/>
      <c r="J617" s="24"/>
      <c r="Q617" s="24"/>
      <c r="R617" s="24"/>
    </row>
    <row r="618" spans="1:21" s="69" customFormat="1" ht="26.1" customHeight="1">
      <c r="A618" s="201"/>
      <c r="B618" s="201"/>
      <c r="C618" s="123"/>
      <c r="D618" s="123"/>
      <c r="E618" s="123"/>
      <c r="F618" s="123"/>
      <c r="G618" s="123"/>
      <c r="H618" s="123"/>
      <c r="I618" s="24"/>
      <c r="J618" s="24"/>
      <c r="K618" s="24"/>
      <c r="L618" s="24"/>
      <c r="M618" s="24"/>
      <c r="N618" s="24"/>
      <c r="O618" s="24"/>
      <c r="P618" s="24"/>
      <c r="S618" s="88"/>
      <c r="T618" s="88"/>
      <c r="U618" s="88"/>
    </row>
    <row r="619" spans="1:21" s="69" customFormat="1" ht="26.1" customHeight="1">
      <c r="A619" s="201"/>
      <c r="B619" s="202"/>
      <c r="C619" s="123"/>
      <c r="D619" s="123"/>
      <c r="E619" s="123"/>
      <c r="F619" s="123"/>
      <c r="G619" s="123"/>
      <c r="H619" s="123"/>
      <c r="I619" s="24"/>
      <c r="J619" s="24"/>
      <c r="Q619" s="24"/>
      <c r="R619" s="24"/>
    </row>
    <row r="620" spans="1:21" s="24" customFormat="1" ht="26.1" customHeight="1">
      <c r="A620" s="201"/>
      <c r="B620" s="202"/>
      <c r="C620" s="123"/>
      <c r="D620" s="123"/>
      <c r="E620" s="123"/>
      <c r="F620" s="123"/>
      <c r="G620" s="123"/>
      <c r="H620" s="123"/>
      <c r="K620" s="69"/>
      <c r="L620" s="69"/>
      <c r="M620" s="69"/>
      <c r="N620" s="69"/>
      <c r="O620" s="69"/>
      <c r="P620" s="69"/>
    </row>
    <row r="621" spans="1:21" s="24" customFormat="1" ht="30.75" customHeight="1">
      <c r="A621" s="176"/>
      <c r="B621" s="177"/>
      <c r="K621" s="69"/>
      <c r="L621" s="69"/>
      <c r="M621" s="69"/>
      <c r="N621" s="69"/>
      <c r="O621" s="69"/>
      <c r="P621" s="69"/>
      <c r="Q621" s="69"/>
      <c r="R621" s="69"/>
    </row>
    <row r="622" spans="1:21" s="24" customFormat="1" ht="26.1" customHeight="1">
      <c r="A622" s="176"/>
      <c r="B622" s="176"/>
      <c r="Q622" s="212"/>
      <c r="R622" s="223"/>
    </row>
    <row r="623" spans="1:21" s="69" customFormat="1" ht="26.1" customHeight="1">
      <c r="A623" s="176"/>
      <c r="B623" s="177"/>
      <c r="C623" s="24"/>
      <c r="D623" s="24"/>
      <c r="E623" s="24"/>
      <c r="F623" s="24"/>
      <c r="G623" s="24"/>
      <c r="H623" s="24"/>
      <c r="I623" s="24"/>
      <c r="J623" s="24"/>
      <c r="Q623" s="215"/>
      <c r="R623" s="215"/>
    </row>
    <row r="624" spans="1:21" s="24" customFormat="1" ht="26.1" customHeight="1">
      <c r="A624" s="176"/>
      <c r="B624" s="177"/>
      <c r="Q624" s="224"/>
      <c r="R624" s="225"/>
    </row>
    <row r="625" spans="1:18" s="69" customFormat="1" ht="26.1" customHeight="1">
      <c r="A625" s="176"/>
      <c r="B625" s="177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24"/>
      <c r="R625" s="225"/>
    </row>
    <row r="626" spans="1:18" s="69" customFormat="1" ht="26.1" customHeight="1">
      <c r="A626" s="176"/>
      <c r="B626" s="176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24"/>
      <c r="R626" s="225"/>
    </row>
    <row r="627" spans="1:18" s="69" customFormat="1" ht="26.1" customHeight="1">
      <c r="A627" s="176"/>
      <c r="B627" s="177"/>
      <c r="C627" s="24"/>
      <c r="D627" s="24"/>
      <c r="E627" s="24"/>
      <c r="F627" s="24"/>
      <c r="G627" s="24"/>
      <c r="H627" s="24"/>
      <c r="I627" s="24"/>
      <c r="J627" s="24"/>
      <c r="Q627" s="226"/>
      <c r="R627" s="227"/>
    </row>
    <row r="628" spans="1:18" s="24" customFormat="1" ht="26.1" customHeight="1">
      <c r="A628" s="228"/>
      <c r="B628" s="228"/>
      <c r="I628" s="229"/>
      <c r="J628" s="229"/>
      <c r="K628" s="229"/>
      <c r="L628" s="229"/>
      <c r="M628" s="229"/>
      <c r="N628" s="229"/>
      <c r="Q628" s="224"/>
      <c r="R628" s="225"/>
    </row>
    <row r="629" spans="1:18" s="69" customFormat="1" ht="26.1" customHeight="1">
      <c r="A629" s="176"/>
      <c r="B629" s="176"/>
      <c r="C629" s="24"/>
      <c r="D629" s="24"/>
      <c r="E629" s="24"/>
      <c r="F629" s="24"/>
      <c r="G629" s="24"/>
      <c r="H629" s="24"/>
      <c r="I629" s="230"/>
      <c r="J629" s="230"/>
      <c r="K629" s="231"/>
      <c r="L629" s="231"/>
      <c r="M629" s="231"/>
      <c r="N629" s="231"/>
      <c r="Q629" s="216"/>
      <c r="R629" s="216"/>
    </row>
    <row r="630" spans="1:18" s="24" customFormat="1" ht="26.1" customHeight="1">
      <c r="A630" s="176"/>
      <c r="B630" s="176"/>
      <c r="I630" s="188"/>
      <c r="J630" s="188"/>
      <c r="K630" s="232"/>
      <c r="L630" s="232"/>
      <c r="M630" s="189"/>
      <c r="N630" s="189"/>
      <c r="O630" s="69"/>
      <c r="P630" s="69"/>
      <c r="Q630" s="215"/>
      <c r="R630" s="215"/>
    </row>
    <row r="631" spans="1:18" s="69" customFormat="1" ht="31.5" customHeight="1">
      <c r="A631" s="176"/>
      <c r="B631" s="177"/>
      <c r="C631" s="24"/>
      <c r="D631" s="24"/>
      <c r="E631" s="24"/>
      <c r="F631" s="24"/>
      <c r="G631" s="24"/>
      <c r="H631" s="24"/>
      <c r="I631" s="188"/>
      <c r="J631" s="188"/>
      <c r="K631" s="232"/>
      <c r="L631" s="232"/>
      <c r="M631" s="189"/>
      <c r="N631" s="189"/>
    </row>
    <row r="632" spans="1:18" s="69" customFormat="1" ht="26.1" customHeight="1">
      <c r="A632" s="176"/>
      <c r="B632" s="176"/>
      <c r="C632" s="233"/>
      <c r="D632" s="233"/>
      <c r="E632" s="211"/>
      <c r="F632" s="234"/>
      <c r="G632" s="235"/>
      <c r="H632" s="229"/>
      <c r="I632" s="176"/>
      <c r="J632" s="176"/>
      <c r="K632" s="201"/>
      <c r="L632" s="201"/>
      <c r="M632" s="176"/>
      <c r="N632" s="176"/>
      <c r="O632" s="24"/>
      <c r="P632" s="24"/>
      <c r="Q632" s="88"/>
      <c r="R632" s="88"/>
    </row>
    <row r="633" spans="1:18" ht="26.1" customHeight="1">
      <c r="A633" s="176"/>
      <c r="B633" s="177"/>
      <c r="C633" s="230"/>
      <c r="D633" s="230"/>
      <c r="E633" s="230"/>
      <c r="F633" s="230"/>
      <c r="G633" s="230"/>
      <c r="H633" s="230"/>
      <c r="I633" s="172"/>
      <c r="J633" s="172"/>
      <c r="K633" s="173"/>
      <c r="L633" s="173"/>
      <c r="M633" s="173"/>
      <c r="N633" s="173"/>
      <c r="O633" s="69"/>
      <c r="P633" s="69"/>
      <c r="Q633" s="69"/>
      <c r="R633" s="69"/>
    </row>
    <row r="634" spans="1:18" s="24" customFormat="1" ht="26.1" customHeight="1">
      <c r="A634" s="176"/>
      <c r="B634" s="177"/>
      <c r="C634" s="230"/>
      <c r="D634" s="230"/>
      <c r="E634" s="236"/>
      <c r="F634" s="237"/>
      <c r="G634" s="237"/>
      <c r="H634" s="188"/>
      <c r="I634" s="170"/>
      <c r="J634" s="170"/>
      <c r="K634" s="172"/>
      <c r="L634" s="172"/>
      <c r="M634" s="170"/>
      <c r="N634" s="170"/>
    </row>
    <row r="635" spans="1:18" ht="26.1" customHeight="1">
      <c r="A635" s="176"/>
      <c r="B635" s="177"/>
      <c r="C635" s="230"/>
      <c r="D635" s="230"/>
      <c r="E635" s="236"/>
      <c r="F635" s="237"/>
      <c r="G635" s="237"/>
      <c r="H635" s="188"/>
      <c r="I635" s="170"/>
      <c r="J635" s="170"/>
      <c r="K635" s="173"/>
      <c r="L635" s="173"/>
      <c r="M635" s="171"/>
      <c r="N635" s="171"/>
      <c r="O635" s="69"/>
      <c r="P635" s="69"/>
      <c r="Q635" s="69"/>
      <c r="R635" s="69"/>
    </row>
    <row r="636" spans="1:18" s="69" customFormat="1" ht="26.1" customHeight="1">
      <c r="A636" s="176"/>
      <c r="B636" s="176"/>
      <c r="C636" s="230"/>
      <c r="D636" s="230"/>
      <c r="E636" s="238"/>
      <c r="F636" s="237"/>
      <c r="G636" s="237"/>
      <c r="H636" s="176"/>
      <c r="I636" s="172"/>
      <c r="J636" s="172"/>
      <c r="K636" s="173"/>
      <c r="L636" s="173"/>
      <c r="M636" s="173"/>
      <c r="N636" s="173"/>
      <c r="Q636" s="24"/>
      <c r="R636" s="24"/>
    </row>
    <row r="637" spans="1:18" s="24" customFormat="1" ht="26.1" customHeight="1">
      <c r="A637" s="176"/>
      <c r="B637" s="177"/>
      <c r="C637" s="227"/>
      <c r="D637" s="227"/>
      <c r="E637" s="239"/>
      <c r="F637" s="237"/>
      <c r="G637" s="237"/>
      <c r="H637" s="172"/>
      <c r="I637" s="170"/>
      <c r="J637" s="170"/>
      <c r="K637" s="173"/>
      <c r="L637" s="173"/>
      <c r="M637" s="171"/>
      <c r="N637" s="171"/>
      <c r="O637" s="69"/>
      <c r="P637" s="69"/>
    </row>
    <row r="638" spans="1:18" s="69" customFormat="1" ht="26.1" customHeight="1">
      <c r="A638" s="176"/>
      <c r="B638" s="176"/>
      <c r="C638" s="227"/>
      <c r="D638" s="227"/>
      <c r="E638" s="239"/>
      <c r="F638" s="237"/>
      <c r="G638" s="237"/>
      <c r="H638" s="170"/>
      <c r="I638" s="24"/>
      <c r="J638" s="24"/>
      <c r="K638" s="24"/>
      <c r="L638" s="24"/>
      <c r="M638" s="24"/>
      <c r="N638" s="24"/>
      <c r="O638" s="24"/>
      <c r="P638" s="24"/>
    </row>
    <row r="639" spans="1:18" s="69" customFormat="1" ht="26.1" customHeight="1">
      <c r="A639" s="176"/>
      <c r="B639" s="177"/>
      <c r="C639" s="230"/>
      <c r="D639" s="230"/>
      <c r="E639" s="236"/>
      <c r="F639" s="240"/>
      <c r="G639" s="240"/>
      <c r="H639" s="170"/>
      <c r="I639" s="24"/>
      <c r="J639" s="24"/>
      <c r="K639" s="24"/>
      <c r="L639" s="24"/>
      <c r="M639" s="24"/>
      <c r="N639" s="24"/>
      <c r="O639" s="24"/>
      <c r="P639" s="24"/>
    </row>
    <row r="640" spans="1:18" s="24" customFormat="1" ht="26.1" customHeight="1">
      <c r="A640" s="176"/>
      <c r="B640" s="177"/>
      <c r="C640" s="227"/>
      <c r="D640" s="227"/>
      <c r="E640" s="241"/>
      <c r="F640" s="240"/>
      <c r="G640" s="240"/>
      <c r="H640" s="172"/>
      <c r="Q640" s="69"/>
      <c r="R640" s="69"/>
    </row>
    <row r="641" spans="1:18" s="69" customFormat="1" ht="26.1" customHeight="1">
      <c r="A641" s="176"/>
      <c r="B641" s="177"/>
      <c r="C641" s="230"/>
      <c r="D641" s="230"/>
      <c r="E641" s="238"/>
      <c r="F641" s="242"/>
      <c r="G641" s="242"/>
      <c r="H641" s="170"/>
      <c r="I641" s="24"/>
      <c r="J641" s="24"/>
    </row>
    <row r="642" spans="1:18" s="24" customFormat="1" ht="26.1" customHeight="1">
      <c r="A642" s="176"/>
      <c r="B642" s="176"/>
    </row>
    <row r="643" spans="1:18" s="24" customFormat="1" ht="26.1" customHeight="1">
      <c r="A643" s="176"/>
      <c r="B643" s="176"/>
      <c r="K643" s="69"/>
      <c r="L643" s="69"/>
      <c r="M643" s="69"/>
      <c r="N643" s="69"/>
      <c r="O643" s="69"/>
      <c r="P643" s="69"/>
      <c r="Q643" s="69"/>
      <c r="R643" s="69"/>
    </row>
    <row r="644" spans="1:18" s="69" customFormat="1" ht="26.1" customHeight="1">
      <c r="A644" s="176"/>
      <c r="B644" s="176"/>
      <c r="C644" s="24"/>
      <c r="D644" s="24"/>
      <c r="E644" s="24"/>
      <c r="F644" s="24"/>
      <c r="G644" s="24"/>
      <c r="H644" s="24"/>
      <c r="I644" s="24"/>
      <c r="J644" s="24"/>
      <c r="Q644" s="73"/>
      <c r="R644" s="73"/>
    </row>
    <row r="645" spans="1:18" s="24" customFormat="1" ht="26.1" customHeight="1">
      <c r="A645" s="176"/>
      <c r="B645" s="177"/>
      <c r="K645" s="69"/>
      <c r="L645" s="69"/>
      <c r="M645" s="69"/>
      <c r="N645" s="69"/>
      <c r="O645" s="69"/>
      <c r="P645" s="69"/>
      <c r="Q645" s="69"/>
      <c r="R645" s="69"/>
    </row>
    <row r="646" spans="1:18" s="69" customFormat="1" ht="26.1" customHeight="1">
      <c r="A646" s="176"/>
      <c r="B646" s="176"/>
      <c r="C646" s="24"/>
      <c r="D646" s="24"/>
      <c r="E646" s="24"/>
      <c r="F646" s="24"/>
      <c r="G646" s="24"/>
      <c r="H646" s="24"/>
      <c r="I646" s="24"/>
      <c r="J646" s="24"/>
    </row>
    <row r="647" spans="1:18" s="69" customFormat="1" ht="26.1" customHeight="1">
      <c r="A647" s="176"/>
      <c r="B647" s="177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</row>
    <row r="648" spans="1:18" s="24" customFormat="1" ht="26.1" customHeight="1">
      <c r="A648" s="176"/>
      <c r="B648" s="177"/>
      <c r="K648" s="69"/>
      <c r="L648" s="69"/>
      <c r="M648" s="69"/>
      <c r="N648" s="69"/>
      <c r="O648" s="69"/>
      <c r="P648" s="69"/>
    </row>
    <row r="649" spans="1:18" s="69" customFormat="1" ht="26.1" customHeight="1">
      <c r="A649" s="176"/>
      <c r="B649" s="177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</row>
    <row r="650" spans="1:18" s="88" customFormat="1" ht="26.1" customHeight="1">
      <c r="A650" s="176"/>
      <c r="B650" s="177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</row>
    <row r="651" spans="1:18" s="24" customFormat="1" ht="26.1" customHeight="1">
      <c r="A651" s="170"/>
      <c r="B651" s="170"/>
      <c r="K651" s="69"/>
      <c r="L651" s="69"/>
      <c r="M651" s="69"/>
      <c r="N651" s="69"/>
      <c r="O651" s="69"/>
      <c r="P651" s="69"/>
    </row>
    <row r="652" spans="1:18" s="24" customFormat="1" ht="26.1" customHeight="1">
      <c r="A652" s="170"/>
      <c r="B652" s="171"/>
      <c r="K652" s="1"/>
      <c r="L652" s="1"/>
      <c r="M652" s="1"/>
      <c r="N652" s="213"/>
      <c r="O652" s="212"/>
      <c r="P652" s="212"/>
      <c r="Q652" s="175"/>
      <c r="R652" s="175"/>
    </row>
    <row r="653" spans="1:18" s="69" customFormat="1" ht="26.1" customHeight="1">
      <c r="A653" s="199"/>
      <c r="B653" s="199"/>
      <c r="C653" s="24"/>
      <c r="D653" s="24"/>
      <c r="E653" s="24"/>
      <c r="F653" s="24"/>
      <c r="G653" s="24"/>
      <c r="H653" s="24"/>
      <c r="I653" s="24"/>
      <c r="J653" s="24"/>
      <c r="K653" s="243"/>
      <c r="L653" s="244"/>
      <c r="M653" s="244"/>
      <c r="N653" s="215"/>
      <c r="O653" s="215"/>
      <c r="P653" s="215"/>
      <c r="Q653" s="24"/>
      <c r="R653" s="24"/>
    </row>
    <row r="654" spans="1:18" s="69" customFormat="1" ht="26.1" customHeight="1">
      <c r="A654" s="199"/>
      <c r="B654" s="199"/>
      <c r="C654" s="24"/>
      <c r="D654" s="24"/>
      <c r="E654" s="24"/>
      <c r="F654" s="24"/>
      <c r="G654" s="24"/>
      <c r="H654" s="24"/>
      <c r="I654" s="24"/>
      <c r="J654" s="24"/>
      <c r="K654" s="243"/>
      <c r="L654" s="244"/>
      <c r="M654" s="244"/>
      <c r="N654" s="215"/>
      <c r="O654" s="215"/>
      <c r="P654" s="224"/>
    </row>
    <row r="655" spans="1:18" s="24" customFormat="1" ht="26.1" customHeight="1">
      <c r="A655" s="203"/>
      <c r="B655" s="204"/>
      <c r="K655" s="243"/>
      <c r="L655" s="244"/>
      <c r="M655" s="244"/>
      <c r="N655" s="215"/>
      <c r="O655" s="215"/>
      <c r="P655" s="224"/>
      <c r="Q655" s="69"/>
      <c r="R655" s="69"/>
    </row>
    <row r="656" spans="1:18" s="24" customFormat="1" ht="26.1" customHeight="1">
      <c r="A656" s="203"/>
      <c r="B656" s="204"/>
      <c r="K656" s="243"/>
      <c r="L656" s="244"/>
      <c r="M656" s="244"/>
      <c r="N656" s="215"/>
      <c r="O656" s="215"/>
      <c r="P656" s="224"/>
      <c r="Q656" s="69"/>
      <c r="R656" s="69"/>
    </row>
    <row r="657" spans="1:21" s="69" customFormat="1" ht="26.1" customHeight="1">
      <c r="A657" s="176"/>
      <c r="B657" s="177"/>
      <c r="C657" s="24"/>
      <c r="D657" s="24"/>
      <c r="E657" s="24"/>
      <c r="F657" s="24"/>
      <c r="G657" s="24"/>
      <c r="H657" s="24"/>
      <c r="I657" s="24"/>
      <c r="J657" s="24"/>
      <c r="K657" s="241"/>
      <c r="L657" s="237"/>
      <c r="M657" s="237"/>
      <c r="N657" s="216"/>
      <c r="O657" s="216"/>
      <c r="P657" s="226"/>
    </row>
    <row r="658" spans="1:21" s="69" customFormat="1" ht="26.1" customHeight="1">
      <c r="A658" s="176"/>
      <c r="B658" s="177"/>
      <c r="C658" s="24"/>
      <c r="D658" s="24"/>
      <c r="E658" s="24"/>
      <c r="F658" s="24"/>
      <c r="G658" s="24"/>
      <c r="H658" s="24"/>
      <c r="I658" s="24"/>
      <c r="J658" s="24"/>
      <c r="K658" s="243"/>
      <c r="L658" s="244"/>
      <c r="M658" s="244"/>
      <c r="N658" s="215"/>
      <c r="O658" s="215"/>
      <c r="P658" s="224"/>
    </row>
    <row r="659" spans="1:21" s="69" customFormat="1" ht="32.25" customHeight="1">
      <c r="A659" s="176"/>
      <c r="B659" s="177"/>
      <c r="C659" s="24"/>
      <c r="D659" s="24"/>
      <c r="E659" s="24"/>
      <c r="F659" s="24"/>
      <c r="G659" s="24"/>
      <c r="H659" s="24"/>
      <c r="I659" s="24"/>
      <c r="J659" s="24"/>
      <c r="K659" s="241"/>
      <c r="L659" s="237"/>
      <c r="M659" s="237"/>
      <c r="N659" s="216"/>
      <c r="O659" s="216"/>
      <c r="P659" s="216"/>
      <c r="Q659" s="24"/>
      <c r="R659" s="24"/>
    </row>
    <row r="660" spans="1:21" s="88" customFormat="1" ht="26.1" customHeight="1">
      <c r="A660" s="176"/>
      <c r="B660" s="177"/>
      <c r="C660" s="24"/>
      <c r="D660" s="24"/>
      <c r="E660" s="24"/>
      <c r="F660" s="24"/>
      <c r="G660" s="24"/>
      <c r="H660" s="24"/>
      <c r="I660" s="24"/>
      <c r="J660" s="24"/>
      <c r="K660" s="243"/>
      <c r="L660" s="244"/>
      <c r="M660" s="244"/>
      <c r="N660" s="215"/>
      <c r="O660" s="215"/>
      <c r="P660" s="215"/>
      <c r="Q660" s="69"/>
      <c r="R660" s="69"/>
      <c r="S660" s="69"/>
      <c r="T660" s="69"/>
      <c r="U660" s="69"/>
    </row>
    <row r="661" spans="1:21" s="24" customFormat="1" ht="26.1" customHeight="1">
      <c r="A661" s="176"/>
      <c r="B661" s="176"/>
      <c r="K661" s="69"/>
      <c r="L661" s="69"/>
      <c r="M661" s="69"/>
      <c r="N661" s="69"/>
      <c r="O661" s="69"/>
      <c r="P661" s="69"/>
      <c r="Q661" s="69"/>
      <c r="R661" s="69"/>
    </row>
    <row r="662" spans="1:21" s="69" customFormat="1" ht="26.1" customHeight="1">
      <c r="A662" s="176"/>
      <c r="B662" s="177"/>
      <c r="C662" s="24"/>
      <c r="D662" s="24"/>
      <c r="E662" s="24"/>
      <c r="F662" s="24"/>
      <c r="G662" s="24"/>
      <c r="H662" s="24"/>
      <c r="I662" s="24"/>
      <c r="J662" s="24"/>
      <c r="K662" s="88"/>
      <c r="L662" s="88"/>
      <c r="M662" s="88"/>
      <c r="N662" s="88"/>
      <c r="O662" s="88"/>
      <c r="P662" s="88"/>
      <c r="Q662" s="24"/>
      <c r="R662" s="24"/>
    </row>
    <row r="663" spans="1:21" s="24" customFormat="1" ht="26.1" customHeight="1">
      <c r="A663" s="176"/>
      <c r="B663" s="176"/>
      <c r="K663" s="69"/>
      <c r="L663" s="69"/>
      <c r="M663" s="69"/>
      <c r="N663" s="69"/>
      <c r="O663" s="69"/>
      <c r="P663" s="69"/>
      <c r="Q663" s="69"/>
      <c r="R663" s="69"/>
    </row>
    <row r="664" spans="1:21" s="88" customFormat="1" ht="45" customHeight="1">
      <c r="A664" s="176"/>
      <c r="B664" s="177"/>
      <c r="C664" s="24"/>
      <c r="D664" s="24"/>
      <c r="E664" s="24"/>
      <c r="F664" s="24"/>
      <c r="G664" s="24"/>
      <c r="H664" s="24"/>
      <c r="I664" s="24"/>
      <c r="J664" s="24"/>
      <c r="K664" s="22" t="e">
        <f>#REF!</f>
        <v>#REF!</v>
      </c>
      <c r="L664" s="24"/>
      <c r="M664" s="24"/>
      <c r="N664" s="24"/>
      <c r="O664" s="24"/>
      <c r="P664" s="24"/>
      <c r="Q664" s="69"/>
      <c r="R664" s="69"/>
      <c r="S664" s="69"/>
      <c r="T664" s="69"/>
      <c r="U664" s="69"/>
    </row>
    <row r="665" spans="1:21" s="24" customFormat="1" ht="36.75" customHeight="1">
      <c r="A665" s="245"/>
      <c r="B665" s="246"/>
      <c r="K665" s="69"/>
      <c r="L665" s="69"/>
      <c r="M665" s="69"/>
      <c r="N665" s="69"/>
      <c r="O665" s="69"/>
      <c r="P665" s="69"/>
      <c r="Q665" s="69"/>
      <c r="R665" s="69"/>
    </row>
    <row r="666" spans="1:21" s="69" customFormat="1" ht="45.75" customHeight="1">
      <c r="A666" s="245"/>
      <c r="B666" s="246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</row>
    <row r="667" spans="1:21" s="24" customFormat="1" ht="26.1" customHeight="1">
      <c r="A667" s="245"/>
      <c r="B667" s="246"/>
      <c r="Q667" s="73"/>
      <c r="R667" s="73"/>
    </row>
    <row r="668" spans="1:21" s="24" customFormat="1" ht="26.1" customHeight="1">
      <c r="A668" s="245"/>
      <c r="B668" s="245"/>
      <c r="K668" s="69"/>
      <c r="L668" s="69"/>
      <c r="M668" s="69"/>
      <c r="N668" s="69"/>
      <c r="O668" s="69"/>
      <c r="P668" s="69"/>
    </row>
    <row r="669" spans="1:21" s="24" customFormat="1" ht="26.1" customHeight="1">
      <c r="A669" s="245"/>
      <c r="B669" s="246"/>
      <c r="K669" s="69"/>
      <c r="L669" s="69"/>
      <c r="M669" s="69"/>
      <c r="N669" s="69"/>
      <c r="O669" s="69"/>
      <c r="P669" s="69"/>
      <c r="S669" s="123"/>
      <c r="T669" s="123"/>
      <c r="U669" s="123"/>
    </row>
    <row r="670" spans="1:21" s="24" customFormat="1" ht="26.1" customHeight="1">
      <c r="A670" s="245"/>
      <c r="B670" s="245"/>
      <c r="K670" s="69"/>
      <c r="L670" s="69"/>
      <c r="M670" s="69"/>
      <c r="N670" s="69"/>
      <c r="O670" s="69"/>
      <c r="P670" s="69"/>
      <c r="Q670" s="69"/>
      <c r="R670" s="69"/>
    </row>
    <row r="671" spans="1:21" s="24" customFormat="1" ht="26.1" customHeight="1">
      <c r="A671" s="245"/>
      <c r="B671" s="245"/>
      <c r="K671" s="69"/>
      <c r="L671" s="69"/>
      <c r="M671" s="69"/>
      <c r="N671" s="69"/>
      <c r="O671" s="69"/>
      <c r="P671" s="69"/>
    </row>
    <row r="672" spans="1:21" s="24" customFormat="1" ht="26.1" customHeight="1">
      <c r="A672" s="245"/>
      <c r="B672" s="246"/>
      <c r="Q672" s="69"/>
      <c r="R672" s="69"/>
    </row>
    <row r="673" spans="1:21" s="69" customFormat="1" ht="26.1" customHeight="1">
      <c r="A673" s="245"/>
      <c r="B673" s="246"/>
      <c r="C673" s="24"/>
      <c r="D673" s="24"/>
      <c r="E673" s="24"/>
      <c r="F673" s="24"/>
      <c r="G673" s="24"/>
      <c r="H673" s="24"/>
      <c r="I673" s="24"/>
      <c r="J673" s="24"/>
      <c r="S673" s="88"/>
      <c r="T673" s="88"/>
      <c r="U673" s="88"/>
    </row>
    <row r="674" spans="1:21" s="24" customFormat="1" ht="26.1" customHeight="1">
      <c r="A674" s="245"/>
      <c r="B674" s="246"/>
      <c r="K674" s="73"/>
      <c r="L674" s="73"/>
      <c r="M674" s="73"/>
      <c r="N674" s="73"/>
      <c r="O674" s="73"/>
      <c r="P674" s="73"/>
    </row>
    <row r="675" spans="1:21" s="69" customFormat="1" ht="26.1" customHeight="1">
      <c r="A675" s="245"/>
      <c r="B675" s="246"/>
      <c r="C675" s="24"/>
      <c r="D675" s="24"/>
      <c r="E675" s="24"/>
      <c r="F675" s="24"/>
      <c r="G675" s="24"/>
      <c r="H675" s="24"/>
      <c r="I675" s="24"/>
      <c r="J675" s="24"/>
      <c r="Q675" s="24"/>
      <c r="R675" s="24"/>
    </row>
    <row r="676" spans="1:21" s="69" customFormat="1" ht="26.1" customHeight="1">
      <c r="A676" s="245"/>
      <c r="B676" s="245"/>
      <c r="C676" s="24"/>
      <c r="D676" s="24"/>
      <c r="E676" s="24"/>
      <c r="F676" s="24"/>
      <c r="G676" s="24"/>
      <c r="H676" s="24"/>
      <c r="I676" s="24"/>
      <c r="J676" s="24"/>
      <c r="Q676" s="24"/>
      <c r="R676" s="24"/>
    </row>
    <row r="677" spans="1:21" s="69" customFormat="1" ht="26.1" customHeight="1">
      <c r="A677" s="245"/>
      <c r="B677" s="246"/>
      <c r="C677" s="24"/>
      <c r="D677" s="24"/>
      <c r="E677" s="24"/>
      <c r="F677" s="24"/>
      <c r="G677" s="24"/>
      <c r="H677" s="24"/>
      <c r="I677" s="24"/>
      <c r="J677" s="24"/>
      <c r="Q677" s="88"/>
      <c r="R677" s="88"/>
    </row>
    <row r="678" spans="1:21" s="69" customFormat="1" ht="26.1" customHeight="1">
      <c r="A678" s="247"/>
      <c r="B678" s="248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</row>
    <row r="679" spans="1:21" s="24" customFormat="1" ht="26.1" customHeight="1">
      <c r="A679" s="245"/>
      <c r="B679" s="246"/>
    </row>
    <row r="680" spans="1:21" s="69" customFormat="1" ht="26.1" customHeight="1">
      <c r="A680" s="245"/>
      <c r="B680" s="246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</row>
    <row r="681" spans="1:21" s="69" customFormat="1" ht="26.1" customHeight="1">
      <c r="A681" s="245"/>
      <c r="B681" s="246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175"/>
      <c r="R681" s="175"/>
    </row>
    <row r="682" spans="1:21" s="24" customFormat="1" ht="26.1" customHeight="1">
      <c r="A682" s="245"/>
      <c r="B682" s="245"/>
      <c r="K682" s="175"/>
      <c r="L682" s="175"/>
      <c r="M682" s="175"/>
      <c r="N682" s="175"/>
      <c r="O682" s="175"/>
      <c r="P682" s="175"/>
      <c r="Q682" s="69"/>
      <c r="R682" s="69"/>
    </row>
    <row r="683" spans="1:21" s="69" customFormat="1" ht="26.1" customHeight="1">
      <c r="A683" s="245"/>
      <c r="B683" s="245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</row>
    <row r="684" spans="1:21" s="69" customFormat="1" ht="26.1" customHeight="1">
      <c r="A684" s="176"/>
      <c r="B684" s="176"/>
      <c r="C684" s="24"/>
      <c r="D684" s="24"/>
      <c r="E684" s="24"/>
      <c r="F684" s="24"/>
      <c r="G684" s="24"/>
      <c r="H684" s="24"/>
      <c r="I684" s="24"/>
      <c r="J684" s="24"/>
      <c r="Q684" s="24"/>
      <c r="R684" s="24"/>
    </row>
    <row r="685" spans="1:21" s="69" customFormat="1" ht="26.1" customHeight="1">
      <c r="A685" s="176"/>
      <c r="B685" s="176"/>
      <c r="C685" s="24"/>
      <c r="D685" s="24"/>
      <c r="E685" s="24"/>
      <c r="F685" s="24"/>
      <c r="G685" s="24"/>
      <c r="H685" s="24"/>
      <c r="I685" s="24"/>
      <c r="J685" s="24"/>
    </row>
    <row r="686" spans="1:21" s="69" customFormat="1" ht="26.1" customHeight="1">
      <c r="A686" s="176"/>
      <c r="B686" s="176"/>
      <c r="C686" s="24"/>
      <c r="D686" s="24"/>
      <c r="E686" s="24"/>
      <c r="F686" s="24"/>
      <c r="G686" s="24"/>
      <c r="H686" s="24"/>
      <c r="I686" s="24"/>
      <c r="J686" s="24"/>
      <c r="Q686" s="24"/>
      <c r="R686" s="24"/>
    </row>
    <row r="687" spans="1:21" s="69" customFormat="1" ht="26.1" customHeight="1">
      <c r="A687" s="176"/>
      <c r="B687" s="176"/>
      <c r="C687" s="24"/>
      <c r="D687" s="24"/>
      <c r="E687" s="24"/>
      <c r="F687" s="24"/>
      <c r="G687" s="24"/>
      <c r="H687" s="24"/>
      <c r="I687" s="24"/>
      <c r="J687" s="24"/>
    </row>
    <row r="688" spans="1:21" s="24" customFormat="1" ht="26.1" customHeight="1">
      <c r="A688" s="176"/>
      <c r="B688" s="177"/>
      <c r="K688" s="69"/>
      <c r="L688" s="69"/>
      <c r="M688" s="69"/>
      <c r="N688" s="69"/>
      <c r="O688" s="69"/>
      <c r="P688" s="69"/>
      <c r="Q688" s="69"/>
      <c r="R688" s="69"/>
    </row>
    <row r="689" spans="1:18" s="24" customFormat="1" ht="26.1" customHeight="1">
      <c r="A689" s="176"/>
      <c r="B689" s="177"/>
    </row>
    <row r="690" spans="1:18" s="69" customFormat="1" ht="26.1" customHeight="1">
      <c r="A690" s="176"/>
      <c r="B690" s="177"/>
      <c r="C690" s="24"/>
      <c r="D690" s="24"/>
      <c r="E690" s="24"/>
      <c r="F690" s="24"/>
      <c r="G690" s="24"/>
      <c r="H690" s="24"/>
      <c r="I690" s="24"/>
      <c r="J690" s="24"/>
    </row>
    <row r="691" spans="1:18" s="24" customFormat="1" ht="26.1" customHeight="1">
      <c r="A691" s="176"/>
      <c r="B691" s="177"/>
      <c r="K691" s="69"/>
      <c r="L691" s="69"/>
      <c r="M691" s="69"/>
      <c r="N691" s="69"/>
      <c r="O691" s="69"/>
      <c r="P691" s="69"/>
    </row>
    <row r="692" spans="1:18" s="69" customFormat="1" ht="26.1" customHeight="1">
      <c r="A692" s="176"/>
      <c r="B692" s="177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</row>
    <row r="693" spans="1:18" s="24" customFormat="1" ht="26.1" customHeight="1">
      <c r="A693" s="176"/>
      <c r="B693" s="176"/>
      <c r="K693" s="69"/>
      <c r="L693" s="69"/>
      <c r="M693" s="69"/>
      <c r="N693" s="69"/>
      <c r="O693" s="69"/>
      <c r="P693" s="69"/>
      <c r="Q693" s="69"/>
      <c r="R693" s="69"/>
    </row>
    <row r="694" spans="1:18" s="69" customFormat="1" ht="26.1" customHeight="1">
      <c r="A694" s="176"/>
      <c r="B694" s="177"/>
      <c r="C694" s="24"/>
      <c r="D694" s="24"/>
      <c r="E694" s="24"/>
      <c r="F694" s="24"/>
      <c r="G694" s="24"/>
      <c r="H694" s="24"/>
      <c r="I694" s="24"/>
      <c r="J694" s="24"/>
      <c r="Q694" s="24"/>
      <c r="R694" s="24"/>
    </row>
    <row r="695" spans="1:18" s="24" customFormat="1" ht="26.1" customHeight="1">
      <c r="A695" s="176"/>
      <c r="B695" s="177"/>
      <c r="K695" s="69"/>
      <c r="L695" s="69"/>
      <c r="M695" s="69"/>
      <c r="N695" s="69"/>
      <c r="O695" s="69"/>
      <c r="P695" s="69"/>
      <c r="Q695" s="69"/>
      <c r="R695" s="69"/>
    </row>
    <row r="696" spans="1:18" s="69" customFormat="1" ht="45.75" customHeight="1">
      <c r="A696" s="176"/>
      <c r="B696" s="176"/>
      <c r="C696" s="24"/>
      <c r="D696" s="24"/>
      <c r="E696" s="24"/>
      <c r="F696" s="24"/>
      <c r="G696" s="24"/>
      <c r="H696" s="24"/>
      <c r="I696" s="24"/>
      <c r="J696" s="24"/>
      <c r="Q696" s="24"/>
      <c r="R696" s="24"/>
    </row>
    <row r="697" spans="1:18" s="73" customFormat="1" ht="26.1" customHeight="1">
      <c r="A697" s="176"/>
      <c r="B697" s="177"/>
      <c r="C697" s="24"/>
      <c r="D697" s="24"/>
      <c r="E697" s="24"/>
      <c r="F697" s="24"/>
      <c r="G697" s="24"/>
      <c r="H697" s="24"/>
      <c r="I697" s="24"/>
      <c r="J697" s="24"/>
      <c r="Q697" s="24"/>
      <c r="R697" s="24"/>
    </row>
    <row r="698" spans="1:18" s="24" customFormat="1" ht="26.1" customHeight="1">
      <c r="A698" s="176"/>
      <c r="B698" s="177"/>
      <c r="Q698" s="69"/>
      <c r="R698" s="69"/>
    </row>
    <row r="699" spans="1:18" s="69" customFormat="1" ht="26.1" customHeight="1">
      <c r="A699" s="176"/>
      <c r="B699" s="177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</row>
    <row r="700" spans="1:18" s="24" customFormat="1" ht="26.1" customHeight="1">
      <c r="A700" s="176"/>
      <c r="B700" s="177"/>
      <c r="K700" s="69"/>
      <c r="L700" s="69"/>
      <c r="M700" s="69"/>
      <c r="N700" s="69"/>
      <c r="O700" s="69"/>
      <c r="P700" s="69"/>
    </row>
    <row r="701" spans="1:18" s="123" customFormat="1" ht="26.1" customHeight="1">
      <c r="A701" s="176"/>
      <c r="B701" s="177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69"/>
      <c r="R701" s="69"/>
    </row>
    <row r="702" spans="1:18" s="24" customFormat="1" ht="26.1" customHeight="1">
      <c r="A702" s="176"/>
      <c r="B702" s="176"/>
      <c r="K702" s="69"/>
      <c r="L702" s="69"/>
      <c r="M702" s="69"/>
      <c r="N702" s="69"/>
      <c r="O702" s="69"/>
      <c r="P702" s="69"/>
      <c r="Q702" s="69"/>
      <c r="R702" s="69"/>
    </row>
    <row r="703" spans="1:18" s="69" customFormat="1" ht="26.1" customHeight="1">
      <c r="A703" s="176"/>
      <c r="B703" s="176"/>
      <c r="C703" s="24"/>
      <c r="D703" s="24"/>
      <c r="E703" s="24"/>
      <c r="F703" s="24"/>
      <c r="G703" s="24"/>
      <c r="H703" s="24"/>
      <c r="I703" s="24"/>
      <c r="J703" s="24"/>
    </row>
    <row r="704" spans="1:18" s="24" customFormat="1" ht="26.1" customHeight="1">
      <c r="A704" s="176"/>
      <c r="B704" s="177"/>
      <c r="Q704" s="123"/>
      <c r="R704" s="123"/>
    </row>
    <row r="705" spans="1:18" s="69" customFormat="1" ht="26.1" customHeight="1">
      <c r="A705" s="176"/>
      <c r="B705" s="176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</row>
    <row r="706" spans="1:18" s="69" customFormat="1" ht="26.1" customHeight="1">
      <c r="A706" s="176"/>
      <c r="B706" s="177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</row>
    <row r="707" spans="1:18" s="69" customFormat="1" ht="26.1" customHeight="1">
      <c r="A707" s="176"/>
      <c r="B707" s="177"/>
      <c r="C707" s="24"/>
      <c r="D707" s="24"/>
      <c r="E707" s="24"/>
      <c r="F707" s="24"/>
      <c r="G707" s="24"/>
      <c r="H707" s="24"/>
      <c r="I707" s="24"/>
      <c r="J707" s="24"/>
      <c r="K707" s="88"/>
      <c r="L707" s="88"/>
      <c r="M707" s="88"/>
      <c r="N707" s="88"/>
      <c r="O707" s="88"/>
      <c r="P707" s="88"/>
      <c r="Q707" s="24"/>
      <c r="R707" s="24"/>
    </row>
    <row r="708" spans="1:18" s="69" customFormat="1" ht="42.75" customHeight="1">
      <c r="A708" s="176"/>
      <c r="B708" s="176"/>
      <c r="C708" s="24"/>
      <c r="D708" s="24"/>
      <c r="E708" s="24"/>
      <c r="F708" s="24"/>
      <c r="G708" s="24"/>
      <c r="H708" s="24"/>
      <c r="I708" s="24"/>
      <c r="J708" s="24"/>
    </row>
    <row r="709" spans="1:18" s="24" customFormat="1" ht="42.75" customHeight="1">
      <c r="A709" s="176"/>
      <c r="B709" s="176"/>
      <c r="Q709" s="69"/>
      <c r="R709" s="69"/>
    </row>
    <row r="710" spans="1:18" s="73" customFormat="1" ht="26.1" customHeight="1">
      <c r="A710" s="176"/>
      <c r="B710" s="176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69"/>
      <c r="R710" s="69"/>
    </row>
    <row r="711" spans="1:18" s="24" customFormat="1" ht="26.1" customHeight="1">
      <c r="A711" s="201"/>
      <c r="B711" s="202"/>
      <c r="K711" s="175"/>
      <c r="L711" s="175"/>
      <c r="M711" s="175"/>
      <c r="N711" s="175"/>
      <c r="O711" s="175"/>
      <c r="P711" s="175"/>
      <c r="Q711" s="69"/>
      <c r="R711" s="69"/>
    </row>
    <row r="712" spans="1:18" s="69" customFormat="1" ht="26.1" customHeight="1">
      <c r="A712" s="176"/>
      <c r="B712" s="177"/>
      <c r="C712" s="24"/>
      <c r="D712" s="24"/>
      <c r="E712" s="24"/>
      <c r="F712" s="24"/>
      <c r="G712" s="24"/>
      <c r="H712" s="24"/>
      <c r="I712" s="24"/>
      <c r="J712" s="24"/>
    </row>
    <row r="713" spans="1:18" s="69" customFormat="1" ht="26.1" customHeight="1">
      <c r="A713" s="176"/>
      <c r="B713" s="176"/>
      <c r="C713" s="24"/>
      <c r="D713" s="24"/>
      <c r="E713" s="24"/>
      <c r="F713" s="24"/>
      <c r="G713" s="24"/>
      <c r="H713" s="24"/>
      <c r="I713" s="24"/>
      <c r="J713" s="24"/>
    </row>
    <row r="714" spans="1:18" s="69" customFormat="1" ht="42.75" customHeight="1">
      <c r="A714" s="176"/>
      <c r="B714" s="176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</row>
    <row r="715" spans="1:18" s="24" customFormat="1" ht="42.75" customHeight="1">
      <c r="A715" s="176"/>
      <c r="B715" s="176"/>
      <c r="K715" s="69"/>
      <c r="L715" s="69"/>
      <c r="M715" s="69"/>
      <c r="N715" s="69"/>
      <c r="O715" s="69"/>
      <c r="P715" s="69"/>
    </row>
    <row r="716" spans="1:18" s="69" customFormat="1" ht="26.1" customHeight="1">
      <c r="A716" s="176"/>
      <c r="B716" s="177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</row>
    <row r="717" spans="1:18" s="69" customFormat="1" ht="26.1" customHeight="1">
      <c r="A717" s="176"/>
      <c r="B717" s="177"/>
      <c r="C717" s="24"/>
      <c r="D717" s="24"/>
      <c r="E717" s="24"/>
      <c r="F717" s="24"/>
      <c r="G717" s="24"/>
      <c r="H717" s="24"/>
      <c r="I717" s="24"/>
      <c r="J717" s="24"/>
    </row>
    <row r="718" spans="1:18" s="69" customFormat="1" ht="26.1" customHeight="1">
      <c r="A718" s="176"/>
      <c r="B718" s="176"/>
      <c r="C718" s="24"/>
      <c r="D718" s="24"/>
      <c r="E718" s="24"/>
      <c r="F718" s="24"/>
      <c r="G718" s="24"/>
      <c r="H718" s="24"/>
      <c r="I718" s="24"/>
      <c r="J718" s="24"/>
    </row>
    <row r="719" spans="1:18" s="24" customFormat="1" ht="26.1" customHeight="1">
      <c r="A719" s="228"/>
      <c r="B719" s="249"/>
    </row>
    <row r="720" spans="1:18" s="69" customFormat="1" ht="26.1" customHeight="1">
      <c r="A720" s="176"/>
      <c r="B720" s="176"/>
      <c r="C720" s="24"/>
      <c r="D720" s="24"/>
      <c r="E720" s="24"/>
      <c r="F720" s="24"/>
      <c r="G720" s="24"/>
      <c r="H720" s="24"/>
      <c r="I720" s="24"/>
      <c r="J720" s="24"/>
    </row>
    <row r="721" spans="1:18" s="69" customFormat="1" ht="26.1" customHeight="1">
      <c r="A721" s="176"/>
      <c r="B721" s="177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</row>
    <row r="722" spans="1:18" s="69" customFormat="1" ht="31.5" customHeight="1">
      <c r="A722" s="176"/>
      <c r="B722" s="177"/>
      <c r="C722" s="24"/>
      <c r="D722" s="24"/>
      <c r="E722" s="24"/>
      <c r="F722" s="24"/>
      <c r="G722" s="24"/>
      <c r="H722" s="24"/>
      <c r="I722" s="24"/>
      <c r="J722" s="24"/>
    </row>
    <row r="723" spans="1:18" s="24" customFormat="1" ht="30.75" customHeight="1">
      <c r="A723" s="176"/>
      <c r="B723" s="176"/>
      <c r="K723" s="69"/>
      <c r="L723" s="69"/>
      <c r="M723" s="69"/>
      <c r="N723" s="69"/>
      <c r="O723" s="69"/>
      <c r="P723" s="69"/>
      <c r="Q723" s="69"/>
      <c r="R723" s="69"/>
    </row>
    <row r="724" spans="1:18" s="24" customFormat="1" ht="26.1" customHeight="1">
      <c r="A724" s="176"/>
      <c r="B724" s="177"/>
    </row>
    <row r="725" spans="1:18" s="24" customFormat="1" ht="31.5" customHeight="1">
      <c r="A725" s="176"/>
      <c r="B725" s="176"/>
      <c r="K725" s="69"/>
      <c r="L725" s="69"/>
      <c r="M725" s="69"/>
      <c r="N725" s="69"/>
      <c r="O725" s="69"/>
      <c r="P725" s="69"/>
    </row>
    <row r="726" spans="1:18" s="69" customFormat="1" ht="26.1" customHeight="1">
      <c r="A726" s="176"/>
      <c r="B726" s="177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</row>
    <row r="727" spans="1:18" s="69" customFormat="1" ht="26.1" customHeight="1">
      <c r="A727" s="176"/>
      <c r="B727" s="177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</row>
    <row r="728" spans="1:18" s="69" customFormat="1" ht="32.25" customHeight="1">
      <c r="A728" s="176"/>
      <c r="B728" s="176"/>
      <c r="C728" s="24"/>
      <c r="D728" s="24"/>
      <c r="E728" s="24"/>
      <c r="F728" s="24"/>
      <c r="G728" s="24"/>
      <c r="H728" s="24"/>
      <c r="I728" s="24"/>
      <c r="J728" s="24"/>
      <c r="Q728" s="24"/>
      <c r="R728" s="24"/>
    </row>
    <row r="729" spans="1:18" s="24" customFormat="1" ht="31.5" customHeight="1">
      <c r="A729" s="176"/>
      <c r="B729" s="177"/>
      <c r="K729" s="69"/>
      <c r="L729" s="69"/>
      <c r="M729" s="69"/>
      <c r="N729" s="69"/>
      <c r="O729" s="69"/>
      <c r="P729" s="69"/>
    </row>
    <row r="730" spans="1:18" s="24" customFormat="1" ht="26.1" customHeight="1">
      <c r="A730" s="176"/>
      <c r="B730" s="176"/>
      <c r="Q730" s="69"/>
      <c r="R730" s="69"/>
    </row>
    <row r="731" spans="1:18" s="69" customFormat="1" ht="26.1" customHeight="1">
      <c r="A731" s="176"/>
      <c r="B731" s="176"/>
      <c r="C731" s="24"/>
      <c r="D731" s="24"/>
      <c r="E731" s="24"/>
      <c r="F731" s="24"/>
      <c r="G731" s="24"/>
      <c r="H731" s="24"/>
      <c r="I731" s="24"/>
      <c r="J731" s="24"/>
    </row>
    <row r="732" spans="1:18" s="69" customFormat="1" ht="26.1" customHeight="1">
      <c r="A732" s="176"/>
      <c r="B732" s="177"/>
      <c r="C732" s="24"/>
      <c r="D732" s="24"/>
      <c r="E732" s="24"/>
      <c r="F732" s="24"/>
      <c r="G732" s="24"/>
      <c r="H732" s="24"/>
      <c r="I732" s="24"/>
      <c r="J732" s="24"/>
    </row>
    <row r="733" spans="1:18" s="69" customFormat="1" ht="29.25" customHeight="1">
      <c r="A733" s="176"/>
      <c r="B733" s="177"/>
      <c r="C733" s="24"/>
      <c r="D733" s="24"/>
      <c r="E733" s="24"/>
      <c r="F733" s="24"/>
      <c r="G733" s="24"/>
      <c r="H733" s="24"/>
      <c r="I733" s="24"/>
      <c r="J733" s="24"/>
    </row>
    <row r="734" spans="1:18" s="69" customFormat="1" ht="26.1" customHeight="1">
      <c r="A734" s="176"/>
      <c r="B734" s="176"/>
      <c r="C734" s="24"/>
      <c r="D734" s="24"/>
      <c r="E734" s="24"/>
      <c r="F734" s="24"/>
      <c r="G734" s="24"/>
      <c r="H734" s="24"/>
      <c r="I734" s="123"/>
      <c r="J734" s="123"/>
      <c r="K734" s="123"/>
      <c r="L734" s="123"/>
      <c r="M734" s="123"/>
      <c r="N734" s="123"/>
      <c r="O734" s="123"/>
      <c r="P734" s="123"/>
    </row>
    <row r="735" spans="1:18" s="24" customFormat="1" ht="26.1" customHeight="1">
      <c r="A735" s="176"/>
      <c r="B735" s="177"/>
      <c r="K735" s="69"/>
      <c r="L735" s="69"/>
      <c r="M735" s="69"/>
      <c r="N735" s="69"/>
      <c r="O735" s="69"/>
      <c r="P735" s="69"/>
    </row>
    <row r="736" spans="1:18" s="88" customFormat="1" ht="26.1" customHeight="1">
      <c r="A736" s="176"/>
      <c r="B736" s="177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69"/>
      <c r="R736" s="69"/>
    </row>
    <row r="737" spans="1:21" s="123" customFormat="1" ht="26.1" customHeight="1">
      <c r="A737" s="176"/>
      <c r="B737" s="17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69"/>
      <c r="R737" s="69"/>
      <c r="S737" s="24"/>
      <c r="T737" s="24"/>
      <c r="U737" s="24"/>
    </row>
    <row r="738" spans="1:21" s="69" customFormat="1" ht="40.5" customHeight="1">
      <c r="A738" s="201"/>
      <c r="B738" s="201"/>
      <c r="C738" s="123"/>
      <c r="D738" s="123"/>
      <c r="E738" s="123"/>
      <c r="F738" s="123"/>
      <c r="G738" s="123"/>
      <c r="H738" s="123"/>
      <c r="I738" s="24"/>
      <c r="J738" s="24"/>
    </row>
    <row r="739" spans="1:21" s="69" customFormat="1" ht="43.5" customHeight="1">
      <c r="A739" s="176"/>
      <c r="B739" s="177"/>
      <c r="C739" s="24"/>
      <c r="D739" s="24"/>
      <c r="E739" s="24"/>
      <c r="F739" s="24"/>
      <c r="G739" s="24"/>
      <c r="H739" s="24"/>
      <c r="I739" s="24"/>
      <c r="J739" s="24"/>
      <c r="Q739" s="24"/>
      <c r="R739" s="24"/>
    </row>
    <row r="740" spans="1:21" s="24" customFormat="1" ht="26.1" customHeight="1">
      <c r="A740" s="176"/>
      <c r="B740" s="176"/>
      <c r="K740" s="69"/>
      <c r="L740" s="69"/>
      <c r="M740" s="69"/>
      <c r="N740" s="69"/>
      <c r="O740" s="69"/>
      <c r="P740" s="69"/>
      <c r="Q740" s="69"/>
      <c r="R740" s="69"/>
    </row>
    <row r="741" spans="1:21" s="24" customFormat="1" ht="26.1" customHeight="1">
      <c r="A741" s="176"/>
      <c r="B741" s="176"/>
      <c r="K741" s="69"/>
      <c r="L741" s="69"/>
      <c r="M741" s="69"/>
      <c r="N741" s="69"/>
      <c r="O741" s="69"/>
      <c r="P741" s="69"/>
      <c r="Q741" s="69"/>
      <c r="R741" s="69"/>
    </row>
    <row r="742" spans="1:21" s="24" customFormat="1" ht="26.1" customHeight="1">
      <c r="A742" s="176"/>
      <c r="B742" s="177"/>
      <c r="K742" s="69"/>
      <c r="L742" s="69"/>
      <c r="M742" s="69"/>
      <c r="N742" s="69"/>
      <c r="O742" s="69"/>
      <c r="P742" s="69"/>
      <c r="Q742" s="69"/>
      <c r="R742" s="69"/>
    </row>
    <row r="743" spans="1:21" s="24" customFormat="1" ht="26.1" customHeight="1">
      <c r="A743" s="170"/>
      <c r="B743" s="171"/>
      <c r="K743" s="69"/>
      <c r="L743" s="69"/>
      <c r="M743" s="69"/>
      <c r="N743" s="69"/>
      <c r="O743" s="69"/>
      <c r="P743" s="69"/>
      <c r="Q743" s="69"/>
      <c r="R743" s="69"/>
    </row>
    <row r="744" spans="1:21" s="24" customFormat="1" ht="26.1" customHeight="1">
      <c r="A744" s="170"/>
      <c r="B744" s="171"/>
      <c r="K744" s="69"/>
      <c r="L744" s="69"/>
      <c r="M744" s="69"/>
      <c r="N744" s="69"/>
      <c r="O744" s="69"/>
      <c r="P744" s="69"/>
      <c r="Q744" s="69"/>
      <c r="R744" s="69"/>
    </row>
    <row r="745" spans="1:21" s="24" customFormat="1" ht="26.1" customHeight="1">
      <c r="A745" s="185"/>
      <c r="B745" s="186"/>
      <c r="K745" s="22" t="e">
        <f>#REF!</f>
        <v>#REF!</v>
      </c>
    </row>
    <row r="746" spans="1:21" s="69" customFormat="1" ht="26.1" customHeight="1">
      <c r="A746" s="199"/>
      <c r="B746" s="200"/>
      <c r="C746" s="24"/>
      <c r="D746" s="24"/>
      <c r="E746" s="24"/>
      <c r="F746" s="24"/>
      <c r="G746" s="24"/>
      <c r="H746" s="24"/>
      <c r="I746" s="24"/>
      <c r="J746" s="24"/>
      <c r="Q746" s="24"/>
      <c r="R746" s="24"/>
    </row>
    <row r="747" spans="1:21" s="69" customFormat="1" ht="26.1" customHeight="1">
      <c r="A747" s="203"/>
      <c r="B747" s="204"/>
      <c r="C747" s="24"/>
      <c r="D747" s="24"/>
      <c r="E747" s="24"/>
      <c r="F747" s="24"/>
      <c r="G747" s="24"/>
      <c r="H747" s="24"/>
      <c r="I747" s="24"/>
      <c r="J747" s="24"/>
    </row>
    <row r="748" spans="1:21" s="69" customFormat="1" ht="26.1" customHeight="1">
      <c r="A748" s="185"/>
      <c r="B748" s="186"/>
      <c r="C748" s="24"/>
      <c r="D748" s="24"/>
      <c r="E748" s="24"/>
      <c r="F748" s="24"/>
      <c r="G748" s="24"/>
      <c r="H748" s="24"/>
      <c r="I748" s="24"/>
      <c r="J748" s="24"/>
      <c r="Q748" s="24"/>
      <c r="R748" s="24"/>
    </row>
    <row r="749" spans="1:21" s="69" customFormat="1" ht="26.1" customHeight="1">
      <c r="A749" s="176"/>
      <c r="B749" s="176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</row>
    <row r="750" spans="1:21" s="69" customFormat="1" ht="26.1" customHeight="1">
      <c r="A750" s="176"/>
      <c r="B750" s="177"/>
      <c r="C750" s="24"/>
      <c r="D750" s="24"/>
      <c r="E750" s="24"/>
      <c r="F750" s="24"/>
      <c r="G750" s="24"/>
      <c r="H750" s="24"/>
      <c r="I750" s="24"/>
      <c r="J750" s="24"/>
      <c r="Q750" s="24"/>
      <c r="R750" s="24"/>
    </row>
    <row r="751" spans="1:21" s="24" customFormat="1" ht="26.1" customHeight="1">
      <c r="A751" s="176"/>
      <c r="B751" s="177"/>
      <c r="Q751" s="69"/>
      <c r="R751" s="69"/>
    </row>
    <row r="752" spans="1:21" s="69" customFormat="1" ht="26.1" customHeight="1">
      <c r="A752" s="176"/>
      <c r="B752" s="177"/>
      <c r="C752" s="24"/>
      <c r="D752" s="24"/>
      <c r="E752" s="24"/>
      <c r="F752" s="24"/>
      <c r="G752" s="24"/>
      <c r="H752" s="24"/>
      <c r="I752" s="24"/>
      <c r="J752" s="24"/>
      <c r="Q752" s="123"/>
      <c r="R752" s="123"/>
    </row>
    <row r="753" spans="1:18" s="24" customFormat="1" ht="26.1" customHeight="1">
      <c r="A753" s="176"/>
      <c r="B753" s="176"/>
      <c r="K753" s="69"/>
      <c r="L753" s="69"/>
      <c r="M753" s="69"/>
      <c r="N753" s="69"/>
      <c r="O753" s="69"/>
      <c r="P753" s="69"/>
      <c r="Q753" s="69"/>
      <c r="R753" s="69"/>
    </row>
    <row r="754" spans="1:18" s="69" customFormat="1" ht="26.1" customHeight="1">
      <c r="A754" s="176"/>
      <c r="B754" s="177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</row>
    <row r="755" spans="1:18" s="24" customFormat="1" ht="26.1" customHeight="1">
      <c r="A755" s="176"/>
      <c r="B755" s="176"/>
    </row>
    <row r="756" spans="1:18" s="69" customFormat="1" ht="26.1" customHeight="1">
      <c r="A756" s="176"/>
      <c r="B756" s="177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</row>
    <row r="757" spans="1:18" s="69" customFormat="1" ht="26.1" customHeight="1">
      <c r="A757" s="176"/>
      <c r="B757" s="177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</row>
    <row r="758" spans="1:18" s="69" customFormat="1" ht="26.1" customHeight="1">
      <c r="A758" s="176"/>
      <c r="B758" s="176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</row>
    <row r="759" spans="1:18" s="69" customFormat="1" ht="26.1" customHeight="1">
      <c r="A759" s="176">
        <v>1.2375</v>
      </c>
      <c r="B759" s="176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</row>
    <row r="760" spans="1:18" s="24" customFormat="1" ht="26.1" customHeight="1">
      <c r="A760" s="176"/>
      <c r="B760" s="176"/>
      <c r="K760" s="69"/>
      <c r="L760" s="69"/>
      <c r="M760" s="69"/>
      <c r="N760" s="69"/>
      <c r="O760" s="69"/>
      <c r="P760" s="69"/>
    </row>
    <row r="761" spans="1:18" s="69" customFormat="1" ht="26.1" customHeight="1">
      <c r="A761" s="176"/>
      <c r="B761" s="176"/>
      <c r="C761" s="24"/>
      <c r="D761" s="24"/>
      <c r="E761" s="24"/>
      <c r="F761" s="24"/>
      <c r="G761" s="24"/>
      <c r="H761" s="24"/>
      <c r="I761" s="24"/>
      <c r="J761" s="24"/>
    </row>
    <row r="762" spans="1:18" s="69" customFormat="1" ht="26.1" customHeight="1">
      <c r="A762" s="176"/>
      <c r="B762" s="176"/>
      <c r="C762" s="24"/>
      <c r="D762" s="24"/>
      <c r="E762" s="24"/>
      <c r="F762" s="24"/>
      <c r="G762" s="24"/>
      <c r="H762" s="24"/>
      <c r="I762" s="24"/>
      <c r="J762" s="24"/>
      <c r="Q762" s="24"/>
      <c r="R762" s="24"/>
    </row>
    <row r="763" spans="1:18" s="73" customFormat="1" ht="26.1" customHeight="1">
      <c r="A763" s="176"/>
      <c r="B763" s="176"/>
      <c r="C763" s="24"/>
      <c r="D763" s="24"/>
      <c r="E763" s="24"/>
      <c r="F763" s="24"/>
      <c r="G763" s="24"/>
      <c r="H763" s="24"/>
      <c r="I763" s="24"/>
      <c r="J763" s="24"/>
      <c r="K763" s="69"/>
      <c r="L763" s="69"/>
      <c r="M763" s="69"/>
      <c r="N763" s="69"/>
      <c r="O763" s="69"/>
      <c r="P763" s="69"/>
    </row>
    <row r="764" spans="1:18" s="24" customFormat="1" ht="26.1" customHeight="1">
      <c r="A764" s="176"/>
      <c r="B764" s="177"/>
      <c r="K764" s="69"/>
      <c r="L764" s="69"/>
      <c r="M764" s="69"/>
      <c r="N764" s="69"/>
      <c r="O764" s="69"/>
      <c r="P764" s="69"/>
      <c r="Q764" s="69"/>
      <c r="R764" s="69"/>
    </row>
    <row r="765" spans="1:18" s="24" customFormat="1" ht="29.25" customHeight="1">
      <c r="A765" s="176"/>
      <c r="B765" s="177"/>
      <c r="Q765" s="69"/>
      <c r="R765" s="69"/>
    </row>
    <row r="766" spans="1:18" s="69" customFormat="1" ht="26.1" customHeight="1">
      <c r="A766" s="176"/>
      <c r="B766" s="177"/>
      <c r="C766" s="24"/>
      <c r="D766" s="24"/>
      <c r="E766" s="24"/>
      <c r="F766" s="24"/>
      <c r="G766" s="24"/>
      <c r="H766" s="24"/>
      <c r="I766" s="24"/>
      <c r="J766" s="24"/>
      <c r="Q766" s="24"/>
      <c r="R766" s="24"/>
    </row>
    <row r="767" spans="1:18" s="24" customFormat="1" ht="26.1" customHeight="1">
      <c r="A767" s="176"/>
      <c r="B767" s="177"/>
      <c r="K767" s="69"/>
      <c r="L767" s="69"/>
      <c r="M767" s="69"/>
      <c r="N767" s="69"/>
      <c r="O767" s="69"/>
      <c r="P767" s="69"/>
    </row>
    <row r="768" spans="1:18" s="69" customFormat="1" ht="26.1" customHeight="1">
      <c r="A768" s="176"/>
      <c r="B768" s="177"/>
      <c r="C768" s="24"/>
      <c r="D768" s="24"/>
      <c r="E768" s="24"/>
      <c r="F768" s="24"/>
      <c r="G768" s="24"/>
      <c r="H768" s="24"/>
      <c r="I768" s="24"/>
      <c r="J768" s="24"/>
      <c r="Q768" s="24"/>
      <c r="R768" s="24"/>
    </row>
    <row r="769" spans="1:18" s="24" customFormat="1" ht="26.1" customHeight="1">
      <c r="A769" s="176"/>
      <c r="B769" s="176"/>
      <c r="Q769" s="69"/>
      <c r="R769" s="69"/>
    </row>
    <row r="770" spans="1:18" s="69" customFormat="1" ht="26.1" customHeight="1">
      <c r="A770" s="176"/>
      <c r="B770" s="177"/>
      <c r="C770" s="24"/>
      <c r="D770" s="24"/>
      <c r="E770" s="24"/>
      <c r="F770" s="24"/>
      <c r="G770" s="24"/>
      <c r="H770" s="24"/>
      <c r="I770" s="24"/>
      <c r="J770" s="24"/>
    </row>
    <row r="771" spans="1:18" s="24" customFormat="1" ht="26.1" customHeight="1">
      <c r="A771" s="176"/>
      <c r="B771" s="177"/>
      <c r="K771" s="69"/>
      <c r="L771" s="69"/>
      <c r="M771" s="69"/>
      <c r="N771" s="69"/>
      <c r="O771" s="69"/>
      <c r="P771" s="69"/>
      <c r="Q771" s="69"/>
      <c r="R771" s="69"/>
    </row>
    <row r="772" spans="1:18" s="69" customFormat="1" ht="26.1" customHeight="1">
      <c r="A772" s="176"/>
      <c r="B772" s="177"/>
      <c r="C772" s="24"/>
      <c r="D772" s="24"/>
      <c r="E772" s="24"/>
      <c r="F772" s="24"/>
      <c r="G772" s="24"/>
      <c r="H772" s="24"/>
      <c r="I772" s="24"/>
      <c r="J772" s="24"/>
    </row>
    <row r="773" spans="1:18" s="69" customFormat="1" ht="32.25" customHeight="1">
      <c r="A773" s="176"/>
      <c r="B773" s="176"/>
      <c r="C773" s="24"/>
      <c r="D773" s="24"/>
      <c r="E773" s="24"/>
      <c r="F773" s="24"/>
      <c r="G773" s="24"/>
      <c r="H773" s="24"/>
      <c r="I773" s="24"/>
      <c r="J773" s="24"/>
    </row>
    <row r="774" spans="1:18" s="24" customFormat="1" ht="26.1" customHeight="1">
      <c r="A774" s="176"/>
      <c r="B774" s="177"/>
      <c r="K774" s="69"/>
      <c r="L774" s="69"/>
      <c r="M774" s="69"/>
      <c r="N774" s="69"/>
      <c r="O774" s="69"/>
      <c r="P774" s="69"/>
    </row>
    <row r="775" spans="1:18" s="69" customFormat="1" ht="26.1" customHeight="1">
      <c r="A775" s="176"/>
      <c r="B775" s="177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</row>
    <row r="776" spans="1:18" s="24" customFormat="1" ht="26.1" customHeight="1">
      <c r="A776" s="176"/>
      <c r="B776" s="177"/>
    </row>
    <row r="777" spans="1:18" s="69" customFormat="1" ht="26.1" customHeight="1">
      <c r="A777" s="176"/>
      <c r="B777" s="177"/>
      <c r="C777" s="24"/>
      <c r="D777" s="24"/>
      <c r="E777" s="24"/>
      <c r="F777" s="24"/>
      <c r="G777" s="24"/>
      <c r="H777" s="24"/>
      <c r="I777" s="24"/>
      <c r="J777" s="24"/>
      <c r="Q777" s="24"/>
      <c r="R777" s="24"/>
    </row>
    <row r="778" spans="1:18" s="24" customFormat="1" ht="26.1" customHeight="1">
      <c r="A778" s="176"/>
      <c r="B778" s="177"/>
    </row>
    <row r="779" spans="1:18" s="69" customFormat="1" ht="26.1" customHeight="1">
      <c r="A779" s="176"/>
      <c r="B779" s="176"/>
      <c r="C779" s="24"/>
      <c r="D779" s="24"/>
      <c r="E779" s="24"/>
      <c r="F779" s="24"/>
      <c r="G779" s="24"/>
      <c r="H779" s="24"/>
      <c r="I779" s="24"/>
      <c r="J779" s="24"/>
    </row>
    <row r="780" spans="1:18" s="69" customFormat="1" ht="26.1" customHeight="1">
      <c r="A780" s="176"/>
      <c r="B780" s="176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</row>
    <row r="781" spans="1:18" s="24" customFormat="1" ht="26.1" customHeight="1">
      <c r="A781" s="176"/>
      <c r="B781" s="177"/>
      <c r="K781" s="69"/>
      <c r="L781" s="69"/>
      <c r="M781" s="69"/>
      <c r="N781" s="69"/>
      <c r="O781" s="69"/>
      <c r="P781" s="69"/>
      <c r="Q781" s="69"/>
      <c r="R781" s="69"/>
    </row>
    <row r="782" spans="1:18" s="24" customFormat="1" ht="32.25" customHeight="1">
      <c r="A782" s="176"/>
      <c r="B782" s="176"/>
      <c r="I782" s="123"/>
      <c r="J782" s="123"/>
      <c r="K782" s="123"/>
      <c r="L782" s="123"/>
      <c r="M782" s="123"/>
      <c r="N782" s="123"/>
      <c r="O782" s="123"/>
      <c r="P782" s="123"/>
      <c r="Q782" s="69"/>
      <c r="R782" s="69"/>
    </row>
    <row r="783" spans="1:18" s="24" customFormat="1" ht="32.25" customHeight="1">
      <c r="A783" s="176"/>
      <c r="B783" s="177"/>
      <c r="K783" s="69"/>
      <c r="L783" s="69"/>
      <c r="M783" s="69"/>
      <c r="N783" s="69"/>
      <c r="O783" s="69"/>
      <c r="P783" s="69"/>
      <c r="Q783" s="69"/>
      <c r="R783" s="69"/>
    </row>
    <row r="784" spans="1:18" s="69" customFormat="1" ht="32.25" customHeight="1">
      <c r="A784" s="176"/>
      <c r="B784" s="176"/>
      <c r="C784" s="24"/>
      <c r="D784" s="24"/>
      <c r="E784" s="24"/>
      <c r="F784" s="24"/>
      <c r="G784" s="24"/>
      <c r="H784" s="24"/>
      <c r="I784" s="24"/>
      <c r="J784" s="24"/>
      <c r="Q784" s="24"/>
      <c r="R784" s="24"/>
    </row>
    <row r="785" spans="1:18" s="69" customFormat="1" ht="26.1" customHeight="1">
      <c r="A785" s="176"/>
      <c r="B785" s="177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</row>
    <row r="786" spans="1:18" s="69" customFormat="1" ht="26.1" customHeight="1">
      <c r="A786" s="201"/>
      <c r="B786" s="201"/>
      <c r="C786" s="123"/>
      <c r="D786" s="123"/>
      <c r="E786" s="123"/>
      <c r="F786" s="123"/>
      <c r="G786" s="123"/>
      <c r="H786" s="123"/>
      <c r="I786" s="24"/>
      <c r="J786" s="24"/>
      <c r="Q786" s="123"/>
      <c r="R786" s="123"/>
    </row>
    <row r="787" spans="1:18" s="69" customFormat="1" ht="26.1" customHeight="1">
      <c r="A787" s="176"/>
      <c r="B787" s="177"/>
      <c r="C787" s="24"/>
      <c r="D787" s="24"/>
      <c r="E787" s="24"/>
      <c r="F787" s="24"/>
      <c r="G787" s="24"/>
      <c r="H787" s="24"/>
      <c r="I787" s="24"/>
      <c r="J787" s="24"/>
    </row>
    <row r="788" spans="1:18" s="24" customFormat="1" ht="26.1" customHeight="1">
      <c r="A788" s="176"/>
      <c r="B788" s="177"/>
    </row>
    <row r="789" spans="1:18" s="24" customFormat="1" ht="26.1" customHeight="1">
      <c r="A789" s="176"/>
      <c r="B789" s="176"/>
      <c r="Q789" s="69"/>
      <c r="R789" s="69"/>
    </row>
    <row r="790" spans="1:18" s="69" customFormat="1" ht="26.1" customHeight="1">
      <c r="A790" s="176"/>
      <c r="B790" s="177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</row>
    <row r="791" spans="1:18" s="24" customFormat="1" ht="26.1" customHeight="1">
      <c r="A791" s="176"/>
      <c r="B791" s="177"/>
      <c r="K791" s="69"/>
      <c r="L791" s="69"/>
      <c r="M791" s="69"/>
      <c r="N791" s="69"/>
      <c r="O791" s="69"/>
      <c r="P791" s="69"/>
    </row>
    <row r="792" spans="1:18" s="24" customFormat="1" ht="26.1" customHeight="1">
      <c r="A792" s="176"/>
      <c r="B792" s="176"/>
    </row>
    <row r="793" spans="1:18" s="24" customFormat="1" ht="26.1" customHeight="1">
      <c r="A793" s="176"/>
      <c r="B793" s="176"/>
      <c r="K793" s="73"/>
      <c r="L793" s="73"/>
      <c r="M793" s="73"/>
      <c r="N793" s="73"/>
      <c r="O793" s="73"/>
      <c r="P793" s="73"/>
    </row>
    <row r="794" spans="1:18" s="69" customFormat="1" ht="26.1" customHeight="1">
      <c r="A794" s="176"/>
      <c r="B794" s="176"/>
      <c r="C794" s="24"/>
      <c r="D794" s="24"/>
      <c r="E794" s="24"/>
      <c r="F794" s="24"/>
      <c r="G794" s="24"/>
      <c r="H794" s="24"/>
      <c r="I794" s="24"/>
      <c r="J794" s="24"/>
      <c r="Q794" s="24"/>
      <c r="R794" s="24"/>
    </row>
    <row r="795" spans="1:18" s="69" customFormat="1" ht="26.1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  <c r="Q795" s="24"/>
      <c r="R795" s="24"/>
    </row>
    <row r="796" spans="1:18" s="24" customFormat="1" ht="26.1" customHeight="1">
      <c r="A796" s="176"/>
      <c r="B796" s="176"/>
      <c r="Q796" s="69"/>
      <c r="R796" s="69"/>
    </row>
    <row r="797" spans="1:18" s="69" customFormat="1" ht="26.1" customHeight="1">
      <c r="A797" s="176"/>
      <c r="B797" s="177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</row>
    <row r="798" spans="1:18" s="69" customFormat="1" ht="26.1" customHeight="1">
      <c r="A798" s="176"/>
      <c r="B798" s="177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</row>
    <row r="799" spans="1:18" s="24" customFormat="1" ht="26.1" customHeight="1">
      <c r="A799" s="176"/>
      <c r="B799" s="177"/>
      <c r="K799" s="69"/>
      <c r="L799" s="69"/>
      <c r="M799" s="69"/>
      <c r="N799" s="69"/>
      <c r="O799" s="69"/>
      <c r="P799" s="69"/>
      <c r="Q799" s="88"/>
      <c r="R799" s="88"/>
    </row>
    <row r="800" spans="1:18" s="69" customFormat="1" ht="47.25" customHeight="1">
      <c r="A800" s="176"/>
      <c r="B800" s="176"/>
      <c r="C800" s="24"/>
      <c r="D800" s="24"/>
      <c r="E800" s="24"/>
      <c r="F800" s="24"/>
      <c r="G800" s="24"/>
      <c r="H800" s="24"/>
      <c r="I800" s="24"/>
      <c r="J800" s="24"/>
    </row>
    <row r="801" spans="1:18" s="24" customFormat="1" ht="47.25" customHeight="1">
      <c r="A801" s="176"/>
      <c r="B801" s="176"/>
      <c r="K801" s="69"/>
      <c r="L801" s="69"/>
      <c r="M801" s="69"/>
      <c r="N801" s="69"/>
      <c r="O801" s="69"/>
      <c r="P801" s="69"/>
      <c r="Q801" s="69"/>
      <c r="R801" s="69"/>
    </row>
    <row r="802" spans="1:18" s="69" customFormat="1" ht="26.1" customHeight="1">
      <c r="A802" s="176"/>
      <c r="B802" s="176"/>
      <c r="C802" s="24"/>
      <c r="D802" s="24"/>
      <c r="E802" s="24"/>
      <c r="F802" s="24"/>
      <c r="G802" s="24"/>
      <c r="H802" s="24"/>
      <c r="I802" s="24"/>
      <c r="J802" s="24"/>
    </row>
    <row r="803" spans="1:18" s="69" customFormat="1" ht="26.1" customHeight="1">
      <c r="A803" s="176"/>
      <c r="B803" s="177"/>
      <c r="C803" s="24"/>
      <c r="D803" s="24"/>
      <c r="E803" s="24"/>
      <c r="F803" s="24"/>
      <c r="G803" s="24"/>
      <c r="H803" s="24"/>
      <c r="I803" s="24"/>
      <c r="J803" s="24"/>
      <c r="Q803" s="24"/>
      <c r="R803" s="24"/>
    </row>
    <row r="804" spans="1:18" s="69" customFormat="1" ht="26.1" customHeight="1">
      <c r="A804" s="176"/>
      <c r="B804" s="177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</row>
    <row r="805" spans="1:18" s="69" customFormat="1" ht="45.75" customHeight="1">
      <c r="A805" s="176"/>
      <c r="B805" s="177"/>
      <c r="C805" s="24"/>
      <c r="D805" s="24"/>
      <c r="E805" s="24"/>
      <c r="F805" s="24"/>
      <c r="G805" s="24"/>
      <c r="H805" s="24"/>
      <c r="I805" s="24"/>
      <c r="J805" s="24"/>
    </row>
    <row r="806" spans="1:18" s="69" customFormat="1" ht="34.5" customHeight="1">
      <c r="A806" s="176"/>
      <c r="B806" s="177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</row>
    <row r="807" spans="1:18" s="69" customFormat="1" ht="26.1" customHeight="1">
      <c r="A807" s="176"/>
      <c r="B807" s="177"/>
      <c r="C807" s="24"/>
      <c r="D807" s="24"/>
      <c r="E807" s="24"/>
      <c r="F807" s="24"/>
      <c r="G807" s="24"/>
      <c r="H807" s="24"/>
      <c r="I807" s="123"/>
      <c r="J807" s="123"/>
      <c r="K807" s="24"/>
      <c r="L807" s="24"/>
      <c r="M807" s="24"/>
      <c r="N807" s="24"/>
      <c r="O807" s="24"/>
      <c r="P807" s="24"/>
    </row>
    <row r="808" spans="1:18" s="24" customFormat="1" ht="26.1" customHeight="1">
      <c r="A808" s="176"/>
      <c r="B808" s="176"/>
      <c r="Q808" s="69"/>
      <c r="R808" s="69"/>
    </row>
    <row r="809" spans="1:18" s="73" customFormat="1" ht="26.1" customHeight="1">
      <c r="A809" s="176"/>
      <c r="B809" s="177"/>
      <c r="C809" s="24"/>
      <c r="D809" s="24"/>
      <c r="E809" s="24"/>
      <c r="F809" s="24"/>
      <c r="G809" s="24"/>
      <c r="H809" s="24"/>
      <c r="I809" s="24"/>
      <c r="J809" s="24"/>
      <c r="K809" s="69"/>
      <c r="L809" s="69"/>
      <c r="M809" s="69"/>
      <c r="N809" s="69"/>
      <c r="O809" s="69"/>
      <c r="P809" s="69"/>
      <c r="Q809" s="69"/>
      <c r="R809" s="69"/>
    </row>
    <row r="810" spans="1:18" s="24" customFormat="1" ht="31.5" customHeight="1">
      <c r="A810" s="176"/>
      <c r="B810" s="176"/>
      <c r="K810" s="69"/>
      <c r="L810" s="69"/>
      <c r="M810" s="69"/>
      <c r="N810" s="69"/>
      <c r="O810" s="69"/>
      <c r="P810" s="69"/>
      <c r="Q810" s="88"/>
      <c r="R810" s="88"/>
    </row>
    <row r="811" spans="1:18" s="69" customFormat="1" ht="34.5" customHeight="1">
      <c r="A811" s="201"/>
      <c r="B811" s="201"/>
      <c r="C811" s="123"/>
      <c r="D811" s="123"/>
      <c r="E811" s="123"/>
      <c r="F811" s="123"/>
      <c r="G811" s="123"/>
      <c r="H811" s="123"/>
      <c r="I811" s="24"/>
      <c r="J811" s="24"/>
    </row>
    <row r="812" spans="1:18" s="69" customFormat="1" ht="33.75" customHeight="1">
      <c r="A812" s="176"/>
      <c r="B812" s="176"/>
      <c r="C812" s="24"/>
      <c r="D812" s="24"/>
      <c r="E812" s="24"/>
      <c r="F812" s="24"/>
      <c r="G812" s="24"/>
      <c r="H812" s="24"/>
      <c r="I812" s="24"/>
      <c r="J812" s="24"/>
      <c r="Q812" s="24"/>
      <c r="R812" s="24"/>
    </row>
    <row r="813" spans="1:18" s="24" customFormat="1" ht="32.25" customHeight="1">
      <c r="A813" s="176"/>
      <c r="B813" s="177"/>
      <c r="K813" s="69"/>
      <c r="L813" s="69"/>
      <c r="M813" s="69"/>
      <c r="N813" s="69"/>
      <c r="O813" s="69"/>
      <c r="P813" s="69"/>
    </row>
    <row r="814" spans="1:18" s="24" customFormat="1" ht="37.5" customHeight="1">
      <c r="A814" s="176"/>
      <c r="B814" s="177"/>
    </row>
    <row r="815" spans="1:18" s="24" customFormat="1" ht="26.25" customHeight="1">
      <c r="A815" s="176"/>
      <c r="B815" s="177"/>
      <c r="K815" s="69"/>
      <c r="L815" s="69"/>
      <c r="M815" s="69"/>
      <c r="N815" s="69"/>
      <c r="O815" s="69"/>
      <c r="P815" s="69"/>
      <c r="Q815" s="69"/>
      <c r="R815" s="69"/>
    </row>
    <row r="816" spans="1:18" s="24" customFormat="1" ht="30.75" customHeight="1">
      <c r="A816" s="176"/>
      <c r="B816" s="177"/>
      <c r="K816" s="123"/>
      <c r="L816" s="123"/>
      <c r="M816" s="123"/>
      <c r="N816" s="123"/>
      <c r="O816" s="123"/>
      <c r="P816" s="123"/>
    </row>
    <row r="817" spans="1:21" s="24" customFormat="1" ht="35.25" customHeight="1">
      <c r="A817" s="176"/>
      <c r="B817" s="177"/>
      <c r="K817" s="69"/>
      <c r="L817" s="69"/>
      <c r="M817" s="69"/>
      <c r="N817" s="69"/>
      <c r="O817" s="69"/>
      <c r="P817" s="69"/>
      <c r="Q817" s="69"/>
      <c r="R817" s="69"/>
    </row>
    <row r="818" spans="1:21" s="24" customFormat="1" ht="24.9" customHeight="1">
      <c r="A818" s="176"/>
      <c r="B818" s="176"/>
      <c r="Q818" s="69"/>
      <c r="R818" s="69"/>
    </row>
    <row r="819" spans="1:21" s="24" customFormat="1" ht="24.9" customHeight="1">
      <c r="A819" s="187"/>
      <c r="B819" s="219"/>
      <c r="K819" s="69"/>
      <c r="L819" s="69"/>
      <c r="M819" s="69"/>
      <c r="N819" s="69"/>
      <c r="O819" s="69"/>
      <c r="P819" s="69"/>
      <c r="Q819" s="69"/>
      <c r="R819" s="69"/>
    </row>
    <row r="820" spans="1:21" s="69" customFormat="1" ht="24.9" customHeight="1">
      <c r="A820" s="170"/>
      <c r="B820" s="170"/>
      <c r="C820" s="24"/>
      <c r="D820" s="24"/>
      <c r="E820" s="24"/>
      <c r="F820" s="24"/>
      <c r="G820" s="24"/>
      <c r="H820" s="24"/>
      <c r="I820" s="250"/>
      <c r="J820" s="250"/>
      <c r="K820" s="24"/>
      <c r="L820" s="24"/>
      <c r="M820" s="24"/>
      <c r="N820" s="24"/>
      <c r="O820" s="24"/>
      <c r="P820" s="24"/>
      <c r="Q820" s="24"/>
      <c r="R820" s="24"/>
    </row>
    <row r="821" spans="1:21" s="24" customFormat="1" ht="24.9" customHeight="1">
      <c r="A821" s="183"/>
      <c r="B821" s="184"/>
      <c r="Q821" s="69"/>
      <c r="R821" s="69"/>
    </row>
    <row r="822" spans="1:21" s="24" customFormat="1" ht="24.9" customHeight="1">
      <c r="A822" s="187"/>
      <c r="B822" s="187"/>
    </row>
    <row r="823" spans="1:21" s="24" customFormat="1" ht="24.9" customHeight="1">
      <c r="A823" s="187"/>
      <c r="B823" s="219"/>
      <c r="Q823" s="69"/>
      <c r="R823" s="69"/>
    </row>
    <row r="824" spans="1:21" s="24" customFormat="1" ht="24.9" customHeight="1">
      <c r="A824" s="251"/>
      <c r="B824" s="251"/>
      <c r="C824" s="250"/>
      <c r="D824" s="250"/>
      <c r="E824" s="250"/>
      <c r="F824" s="250"/>
      <c r="G824" s="250"/>
      <c r="H824" s="250"/>
      <c r="Q824" s="69"/>
      <c r="R824" s="69"/>
    </row>
    <row r="825" spans="1:21" s="24" customFormat="1" ht="24.9" customHeight="1">
      <c r="A825" s="185"/>
      <c r="B825" s="185"/>
    </row>
    <row r="826" spans="1:21" s="175" customFormat="1" ht="24.9" customHeight="1">
      <c r="A826" s="176"/>
      <c r="B826" s="176"/>
      <c r="C826" s="24"/>
      <c r="D826" s="24"/>
      <c r="E826" s="24"/>
      <c r="F826" s="24"/>
      <c r="G826" s="24"/>
      <c r="H826" s="24"/>
      <c r="I826" s="24"/>
      <c r="J826" s="24"/>
      <c r="K826" s="69"/>
      <c r="L826" s="69"/>
      <c r="M826" s="69"/>
      <c r="N826" s="69"/>
      <c r="O826" s="69"/>
      <c r="P826" s="69"/>
      <c r="Q826" s="24"/>
      <c r="R826" s="24"/>
    </row>
    <row r="827" spans="1:21" s="24" customFormat="1" ht="24.9" customHeight="1">
      <c r="A827" s="176"/>
      <c r="B827" s="176"/>
    </row>
    <row r="828" spans="1:21" s="24" customFormat="1" ht="24.9" customHeight="1">
      <c r="A828" s="176"/>
      <c r="B828" s="176"/>
      <c r="Q828" s="69"/>
      <c r="R828" s="69"/>
    </row>
    <row r="829" spans="1:21" s="24" customFormat="1" ht="24.9" customHeight="1">
      <c r="A829" s="176"/>
      <c r="B829" s="176"/>
      <c r="K829" s="88"/>
      <c r="L829" s="88"/>
      <c r="M829" s="88"/>
      <c r="N829" s="88"/>
      <c r="O829" s="88"/>
      <c r="P829" s="88"/>
    </row>
    <row r="830" spans="1:21" s="24" customFormat="1" ht="24.9" customHeight="1">
      <c r="A830" s="176"/>
      <c r="B830" s="177"/>
      <c r="K830" s="69"/>
      <c r="L830" s="69"/>
      <c r="M830" s="69"/>
      <c r="N830" s="69"/>
      <c r="O830" s="69"/>
      <c r="P830" s="69"/>
      <c r="Q830" s="69"/>
      <c r="R830" s="69"/>
      <c r="S830" s="123"/>
      <c r="T830" s="123"/>
      <c r="U830" s="123"/>
    </row>
    <row r="831" spans="1:21" s="24" customFormat="1" ht="24.9" customHeight="1">
      <c r="A831" s="176"/>
      <c r="B831" s="176"/>
      <c r="I831" s="123"/>
      <c r="J831" s="123"/>
      <c r="K831" s="69"/>
      <c r="L831" s="69"/>
      <c r="M831" s="69"/>
      <c r="N831" s="69"/>
      <c r="O831" s="69"/>
      <c r="P831" s="69"/>
      <c r="Q831" s="69"/>
      <c r="R831" s="69"/>
    </row>
    <row r="832" spans="1:21" s="24" customFormat="1" ht="24.9" customHeight="1">
      <c r="A832" s="176"/>
      <c r="B832" s="176"/>
      <c r="K832" s="69"/>
      <c r="L832" s="69"/>
      <c r="M832" s="69"/>
      <c r="N832" s="69"/>
      <c r="O832" s="69"/>
      <c r="P832" s="69"/>
    </row>
    <row r="833" spans="1:18" s="24" customFormat="1" ht="24.9" customHeight="1">
      <c r="A833" s="176"/>
      <c r="B833" s="177"/>
      <c r="Q833" s="69"/>
      <c r="R833" s="69"/>
    </row>
    <row r="834" spans="1:18" s="24" customFormat="1" ht="24.9" customHeight="1">
      <c r="A834" s="176"/>
      <c r="B834" s="177"/>
      <c r="K834" s="190" t="e">
        <f>#REF!</f>
        <v>#REF!</v>
      </c>
      <c r="L834" s="69"/>
      <c r="M834" s="69"/>
      <c r="N834" s="69"/>
      <c r="O834" s="69"/>
      <c r="P834" s="69"/>
    </row>
    <row r="835" spans="1:18" s="24" customFormat="1" ht="24.9" customHeight="1">
      <c r="A835" s="201"/>
      <c r="B835" s="202"/>
      <c r="C835" s="123"/>
      <c r="D835" s="123"/>
      <c r="E835" s="123"/>
      <c r="F835" s="123"/>
      <c r="G835" s="123"/>
      <c r="H835" s="123"/>
      <c r="K835" s="69"/>
      <c r="L835" s="69"/>
      <c r="M835" s="69"/>
      <c r="N835" s="69"/>
      <c r="O835" s="69"/>
      <c r="P835" s="69"/>
    </row>
    <row r="836" spans="1:18" s="175" customFormat="1" ht="24.9" customHeight="1">
      <c r="A836" s="176"/>
      <c r="B836" s="177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69"/>
      <c r="R836" s="69"/>
    </row>
    <row r="837" spans="1:18" s="24" customFormat="1" ht="24.9" customHeight="1">
      <c r="A837" s="176"/>
      <c r="B837" s="176"/>
      <c r="K837" s="69"/>
      <c r="L837" s="69"/>
      <c r="M837" s="69"/>
      <c r="N837" s="69"/>
      <c r="O837" s="69"/>
      <c r="P837" s="69"/>
    </row>
    <row r="838" spans="1:18" s="24" customFormat="1" ht="24.9" customHeight="1">
      <c r="A838" s="176"/>
      <c r="B838" s="177"/>
      <c r="K838" s="69"/>
      <c r="L838" s="69"/>
      <c r="M838" s="69"/>
      <c r="N838" s="69"/>
      <c r="O838" s="69"/>
      <c r="P838" s="69"/>
      <c r="Q838" s="69"/>
      <c r="R838" s="69"/>
    </row>
    <row r="839" spans="1:18" s="123" customFormat="1" ht="41.25" customHeight="1">
      <c r="A839" s="176"/>
      <c r="B839" s="177"/>
      <c r="C839" s="24"/>
      <c r="D839" s="24"/>
      <c r="E839" s="24"/>
      <c r="F839" s="24"/>
      <c r="G839" s="24"/>
      <c r="H839" s="24"/>
      <c r="I839" s="24"/>
      <c r="J839" s="24"/>
      <c r="K839" s="69"/>
      <c r="L839" s="69"/>
      <c r="M839" s="69"/>
      <c r="N839" s="69"/>
      <c r="O839" s="69"/>
      <c r="P839" s="69"/>
      <c r="Q839" s="69"/>
      <c r="R839" s="69"/>
    </row>
    <row r="840" spans="1:18" s="24" customFormat="1" ht="24.9" customHeight="1">
      <c r="A840" s="176"/>
      <c r="B840" s="176"/>
      <c r="K840" s="88"/>
      <c r="L840" s="88"/>
      <c r="M840" s="88"/>
      <c r="N840" s="88"/>
      <c r="O840" s="88"/>
      <c r="P840" s="88"/>
    </row>
    <row r="841" spans="1:18" s="24" customFormat="1" ht="24.9" customHeight="1">
      <c r="A841" s="176"/>
      <c r="B841" s="177"/>
      <c r="K841" s="69"/>
      <c r="L841" s="69"/>
      <c r="M841" s="69"/>
      <c r="N841" s="69"/>
      <c r="O841" s="69"/>
      <c r="P841" s="69"/>
      <c r="Q841" s="69"/>
      <c r="R841" s="69"/>
    </row>
    <row r="842" spans="1:18" s="24" customFormat="1" ht="24.9" customHeight="1">
      <c r="A842" s="176"/>
      <c r="B842" s="177"/>
      <c r="Q842" s="88"/>
      <c r="R842" s="88"/>
    </row>
    <row r="843" spans="1:18" s="24" customFormat="1" ht="24.9" customHeight="1">
      <c r="A843" s="176"/>
      <c r="B843" s="177"/>
    </row>
    <row r="844" spans="1:18" s="24" customFormat="1" ht="24.9" customHeight="1">
      <c r="A844" s="176"/>
      <c r="B844" s="177"/>
    </row>
    <row r="845" spans="1:18" s="24" customFormat="1" ht="24.9" customHeight="1">
      <c r="A845" s="176"/>
      <c r="B845" s="177"/>
      <c r="K845" s="69"/>
      <c r="L845" s="69"/>
      <c r="M845" s="69"/>
      <c r="N845" s="69"/>
      <c r="O845" s="69"/>
      <c r="P845" s="69"/>
      <c r="Q845" s="69"/>
      <c r="R845" s="69"/>
    </row>
    <row r="846" spans="1:18" s="24" customFormat="1" ht="24.9" customHeight="1">
      <c r="A846" s="176"/>
      <c r="B846" s="176"/>
      <c r="Q846" s="69"/>
      <c r="R846" s="69"/>
    </row>
    <row r="847" spans="1:18" s="24" customFormat="1" ht="24.9" customHeight="1">
      <c r="A847" s="176"/>
      <c r="B847" s="176"/>
      <c r="K847" s="69"/>
      <c r="L847" s="69"/>
      <c r="M847" s="69"/>
      <c r="N847" s="69"/>
      <c r="O847" s="69"/>
      <c r="P847" s="69"/>
    </row>
    <row r="848" spans="1:18" s="24" customFormat="1" ht="24.9" customHeight="1">
      <c r="A848" s="176"/>
      <c r="B848" s="176"/>
      <c r="K848" s="69"/>
      <c r="L848" s="69"/>
      <c r="M848" s="69"/>
      <c r="N848" s="69"/>
      <c r="O848" s="69"/>
      <c r="P848" s="69"/>
    </row>
    <row r="849" spans="1:18" s="24" customFormat="1" ht="24.9" customHeight="1">
      <c r="A849" s="176"/>
      <c r="B849" s="177"/>
      <c r="K849" s="69"/>
      <c r="L849" s="69"/>
      <c r="M849" s="69"/>
      <c r="N849" s="69"/>
      <c r="O849" s="69"/>
      <c r="P849" s="69"/>
      <c r="Q849" s="69"/>
      <c r="R849" s="69"/>
    </row>
    <row r="850" spans="1:18" s="252" customFormat="1" ht="24.9" customHeight="1">
      <c r="A850" s="176"/>
      <c r="B850" s="176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69"/>
      <c r="R850" s="69"/>
    </row>
    <row r="851" spans="1:18" s="24" customFormat="1" ht="24.9" customHeight="1">
      <c r="A851" s="176"/>
      <c r="B851" s="177"/>
      <c r="K851" s="69"/>
      <c r="L851" s="69"/>
      <c r="M851" s="69"/>
      <c r="N851" s="69"/>
      <c r="O851" s="69"/>
      <c r="P851" s="69"/>
      <c r="Q851" s="69"/>
      <c r="R851" s="69"/>
    </row>
    <row r="852" spans="1:18" s="24" customFormat="1" ht="24.9" customHeight="1">
      <c r="A852" s="176"/>
      <c r="B852" s="177"/>
      <c r="Q852" s="69"/>
      <c r="R852" s="69"/>
    </row>
    <row r="853" spans="1:18" s="24" customFormat="1" ht="24.9" customHeight="1">
      <c r="A853" s="176"/>
      <c r="B853" s="177"/>
      <c r="K853" s="69"/>
      <c r="L853" s="69"/>
      <c r="M853" s="69"/>
      <c r="N853" s="69"/>
      <c r="O853" s="69"/>
      <c r="P853" s="69"/>
    </row>
    <row r="854" spans="1:18" s="24" customFormat="1" ht="24.9" customHeight="1">
      <c r="A854" s="176"/>
      <c r="B854" s="176"/>
      <c r="K854" s="69"/>
      <c r="L854" s="69"/>
      <c r="M854" s="69"/>
      <c r="N854" s="69"/>
      <c r="O854" s="69"/>
      <c r="P854" s="69"/>
      <c r="Q854" s="69"/>
      <c r="R854" s="69"/>
    </row>
    <row r="855" spans="1:18" s="24" customFormat="1" ht="24.9" customHeight="1">
      <c r="A855" s="176"/>
      <c r="B855" s="177"/>
    </row>
    <row r="856" spans="1:18" s="24" customFormat="1" ht="24.9" customHeight="1">
      <c r="A856" s="176"/>
      <c r="B856" s="176"/>
      <c r="Q856" s="69"/>
      <c r="R856" s="69"/>
    </row>
    <row r="857" spans="1:18" s="24" customFormat="1" ht="24.9" customHeight="1">
      <c r="A857" s="176"/>
      <c r="B857" s="177"/>
    </row>
    <row r="858" spans="1:18" s="24" customFormat="1" ht="24.9" customHeight="1">
      <c r="A858" s="176"/>
      <c r="B858" s="177"/>
      <c r="K858" s="69"/>
      <c r="L858" s="69"/>
      <c r="M858" s="69"/>
      <c r="N858" s="69"/>
      <c r="O858" s="69"/>
      <c r="P858" s="69"/>
      <c r="Q858" s="69"/>
      <c r="R858" s="69"/>
    </row>
    <row r="859" spans="1:18" s="24" customFormat="1" ht="24.9" customHeight="1">
      <c r="A859" s="176"/>
      <c r="B859" s="176"/>
    </row>
    <row r="860" spans="1:18" s="24" customFormat="1" ht="24.9" customHeight="1">
      <c r="A860" s="176"/>
      <c r="B860" s="176"/>
      <c r="K860" s="69"/>
      <c r="L860" s="69"/>
      <c r="M860" s="69"/>
      <c r="N860" s="69"/>
      <c r="O860" s="69"/>
      <c r="P860" s="69"/>
    </row>
    <row r="861" spans="1:18" s="24" customFormat="1" ht="24.9" customHeight="1">
      <c r="A861" s="176"/>
      <c r="B861" s="176"/>
      <c r="K861" s="69"/>
      <c r="L861" s="69"/>
      <c r="M861" s="69"/>
      <c r="N861" s="69"/>
      <c r="O861" s="69"/>
      <c r="P861" s="69"/>
      <c r="Q861" s="123"/>
      <c r="R861" s="123"/>
    </row>
    <row r="862" spans="1:18" s="24" customFormat="1" ht="24.9" customHeight="1">
      <c r="A862" s="176"/>
      <c r="B862" s="177"/>
    </row>
    <row r="863" spans="1:18" s="24" customFormat="1" ht="24.9" customHeight="1">
      <c r="A863" s="176"/>
      <c r="B863" s="176"/>
      <c r="K863" s="69"/>
      <c r="L863" s="69"/>
      <c r="M863" s="69"/>
      <c r="N863" s="69"/>
      <c r="O863" s="69"/>
      <c r="P863" s="69"/>
    </row>
    <row r="864" spans="1:18" s="24" customFormat="1" ht="24.9" customHeight="1">
      <c r="A864" s="176"/>
      <c r="B864" s="177"/>
    </row>
    <row r="865" spans="1:18" s="24" customFormat="1" ht="24.9" customHeight="1">
      <c r="A865" s="176"/>
      <c r="B865" s="177"/>
      <c r="Q865" s="88"/>
      <c r="R865" s="88"/>
    </row>
    <row r="866" spans="1:18" s="24" customFormat="1" ht="24.9" customHeight="1">
      <c r="A866" s="176"/>
      <c r="B866" s="176"/>
      <c r="K866" s="69"/>
      <c r="L866" s="69"/>
      <c r="M866" s="69"/>
      <c r="N866" s="69"/>
      <c r="O866" s="69"/>
      <c r="P866" s="69"/>
    </row>
    <row r="867" spans="1:18" s="24" customFormat="1" ht="24.9" customHeight="1">
      <c r="A867" s="176"/>
      <c r="B867" s="177"/>
      <c r="Q867" s="69"/>
      <c r="R867" s="69"/>
    </row>
    <row r="868" spans="1:18" s="24" customFormat="1" ht="24.9" customHeight="1">
      <c r="A868" s="176"/>
      <c r="B868" s="176"/>
      <c r="K868" s="69"/>
      <c r="L868" s="69"/>
      <c r="M868" s="69"/>
      <c r="N868" s="69"/>
      <c r="O868" s="69"/>
      <c r="P868" s="69"/>
      <c r="Q868" s="69"/>
      <c r="R868" s="69"/>
    </row>
    <row r="869" spans="1:18" s="24" customFormat="1" ht="24.9" customHeight="1">
      <c r="A869" s="176"/>
      <c r="B869" s="176"/>
      <c r="K869" s="69"/>
      <c r="L869" s="69"/>
      <c r="M869" s="69"/>
      <c r="N869" s="69"/>
      <c r="O869" s="69"/>
      <c r="P869" s="69"/>
      <c r="Q869" s="69"/>
      <c r="R869" s="69"/>
    </row>
    <row r="870" spans="1:18" s="24" customFormat="1" ht="24.9" customHeight="1">
      <c r="A870" s="176"/>
      <c r="B870" s="177"/>
      <c r="Q870" s="69"/>
      <c r="R870" s="69"/>
    </row>
    <row r="871" spans="1:18" s="24" customFormat="1" ht="24.9" customHeight="1">
      <c r="A871" s="176"/>
      <c r="B871" s="176"/>
      <c r="K871" s="69"/>
      <c r="L871" s="69"/>
      <c r="M871" s="69"/>
      <c r="N871" s="69"/>
      <c r="O871" s="69"/>
      <c r="P871" s="69"/>
    </row>
    <row r="872" spans="1:18" s="24" customFormat="1" ht="24.9" customHeight="1">
      <c r="A872" s="176"/>
      <c r="B872" s="177"/>
      <c r="I872" s="123"/>
      <c r="J872" s="123"/>
      <c r="K872" s="88"/>
      <c r="L872" s="88"/>
      <c r="M872" s="88"/>
      <c r="N872" s="88"/>
      <c r="O872" s="88"/>
      <c r="P872" s="88"/>
      <c r="Q872" s="69"/>
      <c r="R872" s="69"/>
    </row>
    <row r="873" spans="1:18" s="24" customFormat="1" ht="24.9" customHeight="1">
      <c r="A873" s="176"/>
      <c r="B873" s="177"/>
      <c r="Q873" s="69"/>
      <c r="R873" s="69"/>
    </row>
    <row r="874" spans="1:18" s="24" customFormat="1" ht="24.9" customHeight="1">
      <c r="A874" s="176"/>
      <c r="B874" s="176"/>
    </row>
    <row r="875" spans="1:18" s="24" customFormat="1" ht="24.9" customHeight="1">
      <c r="A875" s="176"/>
      <c r="B875" s="177"/>
      <c r="K875" s="69"/>
      <c r="L875" s="69"/>
      <c r="M875" s="69"/>
      <c r="N875" s="69"/>
      <c r="O875" s="69"/>
      <c r="P875" s="69"/>
      <c r="Q875" s="69"/>
      <c r="R875" s="69"/>
    </row>
    <row r="876" spans="1:18" s="24" customFormat="1" ht="24.9" customHeight="1">
      <c r="A876" s="201"/>
      <c r="B876" s="202"/>
      <c r="C876" s="123"/>
      <c r="D876" s="123"/>
      <c r="E876" s="123"/>
      <c r="F876" s="123"/>
      <c r="G876" s="123"/>
      <c r="H876" s="123"/>
      <c r="K876" s="69"/>
      <c r="L876" s="69"/>
      <c r="M876" s="69"/>
      <c r="N876" s="69"/>
      <c r="O876" s="69"/>
      <c r="P876" s="69"/>
      <c r="Q876" s="69"/>
      <c r="R876" s="69"/>
    </row>
    <row r="877" spans="1:18" s="24" customFormat="1" ht="24.9" customHeight="1">
      <c r="A877" s="176"/>
      <c r="B877" s="176"/>
      <c r="Q877" s="69"/>
      <c r="R877" s="69"/>
    </row>
    <row r="878" spans="1:18" s="24" customFormat="1" ht="24.9" customHeight="1">
      <c r="A878" s="176"/>
      <c r="B878" s="176"/>
      <c r="Q878" s="69"/>
      <c r="R878" s="69"/>
    </row>
    <row r="879" spans="1:18" s="24" customFormat="1" ht="24.9" customHeight="1">
      <c r="A879" s="176"/>
      <c r="B879" s="177"/>
      <c r="K879" s="69"/>
      <c r="L879" s="69"/>
      <c r="M879" s="69"/>
      <c r="N879" s="69"/>
      <c r="O879" s="69"/>
      <c r="P879" s="69"/>
      <c r="Q879" s="69"/>
      <c r="R879" s="69"/>
    </row>
    <row r="880" spans="1:18" s="24" customFormat="1" ht="24.9" customHeight="1">
      <c r="A880" s="228"/>
      <c r="B880" s="249"/>
      <c r="K880" s="69"/>
      <c r="L880" s="69"/>
      <c r="M880" s="69"/>
      <c r="N880" s="69"/>
      <c r="O880" s="69"/>
      <c r="P880" s="69"/>
    </row>
    <row r="881" spans="1:18" s="24" customFormat="1" ht="24.9" customHeight="1">
      <c r="A881" s="176"/>
      <c r="B881" s="176"/>
      <c r="K881" s="69"/>
      <c r="L881" s="69"/>
      <c r="M881" s="69"/>
      <c r="N881" s="69"/>
      <c r="O881" s="69"/>
      <c r="P881" s="69"/>
    </row>
    <row r="882" spans="1:18" s="24" customFormat="1" ht="24.9" customHeight="1">
      <c r="A882" s="176"/>
      <c r="B882" s="176"/>
      <c r="I882" s="123"/>
      <c r="J882" s="123"/>
      <c r="K882" s="69"/>
      <c r="L882" s="69"/>
      <c r="M882" s="69"/>
      <c r="N882" s="69"/>
      <c r="O882" s="69"/>
      <c r="P882" s="69"/>
      <c r="Q882" s="69"/>
      <c r="R882" s="69"/>
    </row>
    <row r="883" spans="1:18" s="24" customFormat="1" ht="24.9" customHeight="1">
      <c r="A883" s="176"/>
      <c r="B883" s="177"/>
    </row>
    <row r="884" spans="1:18" s="24" customFormat="1" ht="24.9" customHeight="1">
      <c r="A884" s="176"/>
      <c r="B884" s="177"/>
      <c r="K884" s="69"/>
      <c r="L884" s="69"/>
      <c r="M884" s="69"/>
      <c r="N884" s="69"/>
      <c r="O884" s="69"/>
      <c r="P884" s="69"/>
      <c r="Q884" s="69"/>
      <c r="R884" s="69"/>
    </row>
    <row r="885" spans="1:18" s="24" customFormat="1" ht="24.9" customHeight="1">
      <c r="A885" s="176"/>
      <c r="B885" s="177"/>
    </row>
    <row r="886" spans="1:18" ht="24.9" customHeight="1">
      <c r="A886" s="201"/>
      <c r="B886" s="202"/>
      <c r="C886" s="123"/>
      <c r="D886" s="123"/>
      <c r="E886" s="123"/>
      <c r="F886" s="123"/>
      <c r="G886" s="123"/>
      <c r="H886" s="123"/>
      <c r="I886" s="123"/>
      <c r="J886" s="123"/>
      <c r="K886" s="69"/>
      <c r="L886" s="69"/>
      <c r="M886" s="69"/>
      <c r="N886" s="69"/>
      <c r="O886" s="69"/>
      <c r="P886" s="69"/>
      <c r="Q886" s="69"/>
      <c r="R886" s="69"/>
    </row>
    <row r="887" spans="1:18" s="24" customFormat="1" ht="24.9" customHeight="1">
      <c r="A887" s="176"/>
      <c r="B887" s="176"/>
    </row>
    <row r="888" spans="1:18" s="24" customFormat="1" ht="24.9" customHeight="1">
      <c r="A888" s="176"/>
      <c r="B888" s="177"/>
      <c r="K888" s="69"/>
      <c r="L888" s="69"/>
      <c r="M888" s="69"/>
      <c r="N888" s="69"/>
      <c r="O888" s="69"/>
      <c r="P888" s="69"/>
      <c r="Q888" s="69"/>
      <c r="R888" s="69"/>
    </row>
    <row r="889" spans="1:18" s="24" customFormat="1" ht="24.9" customHeight="1">
      <c r="A889" s="176"/>
      <c r="B889" s="176"/>
      <c r="Q889" s="73"/>
      <c r="R889" s="73"/>
    </row>
    <row r="890" spans="1:18" s="24" customFormat="1" ht="24.9" customHeight="1">
      <c r="A890" s="201"/>
      <c r="B890" s="202"/>
      <c r="C890" s="123"/>
      <c r="D890" s="123"/>
      <c r="E890" s="123"/>
      <c r="F890" s="123"/>
      <c r="G890" s="123"/>
      <c r="H890" s="123"/>
    </row>
    <row r="891" spans="1:18" s="24" customFormat="1" ht="24.9" customHeight="1">
      <c r="A891" s="176"/>
      <c r="B891" s="176"/>
      <c r="K891" s="123"/>
      <c r="L891" s="123"/>
      <c r="M891" s="123"/>
      <c r="N891" s="123"/>
      <c r="O891" s="123"/>
      <c r="P891" s="123"/>
      <c r="Q891" s="69"/>
      <c r="R891" s="69"/>
    </row>
    <row r="892" spans="1:18" s="24" customFormat="1" ht="24.9" customHeight="1">
      <c r="A892" s="176"/>
      <c r="B892" s="177"/>
    </row>
    <row r="893" spans="1:18" s="24" customFormat="1" ht="24.9" customHeight="1">
      <c r="A893" s="176"/>
      <c r="B893" s="176"/>
      <c r="Q893" s="123"/>
      <c r="R893" s="123"/>
    </row>
    <row r="894" spans="1:18" s="24" customFormat="1" ht="24.9" customHeight="1">
      <c r="A894" s="176"/>
      <c r="B894" s="176"/>
    </row>
    <row r="895" spans="1:18" s="24" customFormat="1" ht="24.9" customHeight="1">
      <c r="A895" s="176"/>
      <c r="B895" s="176"/>
      <c r="K895" s="88"/>
      <c r="L895" s="88"/>
      <c r="M895" s="88"/>
      <c r="N895" s="88"/>
      <c r="O895" s="88"/>
      <c r="P895" s="88"/>
      <c r="Q895" s="69"/>
      <c r="R895" s="69"/>
    </row>
    <row r="896" spans="1:18" s="24" customFormat="1" ht="24.9" customHeight="1">
      <c r="A896" s="170"/>
      <c r="B896" s="170"/>
    </row>
    <row r="897" spans="1:18" s="24" customFormat="1" ht="24.9" customHeight="1">
      <c r="A897" s="170"/>
      <c r="B897" s="170"/>
      <c r="K897" s="69"/>
      <c r="L897" s="69"/>
      <c r="M897" s="69"/>
      <c r="N897" s="69"/>
      <c r="O897" s="69"/>
      <c r="P897" s="69"/>
      <c r="Q897" s="69"/>
      <c r="R897" s="69"/>
    </row>
    <row r="898" spans="1:18" s="24" customFormat="1" ht="24.9" customHeight="1">
      <c r="A898" s="170"/>
      <c r="B898" s="170"/>
      <c r="K898" s="69"/>
      <c r="L898" s="69"/>
      <c r="M898" s="69"/>
      <c r="N898" s="69"/>
      <c r="O898" s="69"/>
      <c r="P898" s="69"/>
      <c r="Q898" s="69"/>
      <c r="R898" s="69"/>
    </row>
    <row r="899" spans="1:18" s="24" customFormat="1" ht="24.9" customHeight="1">
      <c r="A899" s="253"/>
      <c r="B899" s="254"/>
      <c r="K899" s="69"/>
      <c r="L899" s="69"/>
      <c r="M899" s="69"/>
      <c r="N899" s="69"/>
      <c r="O899" s="69"/>
      <c r="P899" s="69"/>
      <c r="Q899" s="69"/>
      <c r="R899" s="69"/>
    </row>
    <row r="900" spans="1:18" s="24" customFormat="1" ht="24.9" customHeight="1">
      <c r="A900" s="203"/>
      <c r="B900" s="203"/>
      <c r="K900" s="69"/>
      <c r="L900" s="69"/>
      <c r="M900" s="69"/>
      <c r="N900" s="69"/>
      <c r="O900" s="69"/>
      <c r="P900" s="69"/>
      <c r="Q900" s="69"/>
      <c r="R900" s="69"/>
    </row>
    <row r="901" spans="1:18" s="24" customFormat="1" ht="24.9" customHeight="1">
      <c r="A901" s="185"/>
      <c r="B901" s="186"/>
    </row>
    <row r="902" spans="1:18" s="24" customFormat="1" ht="24.9" customHeight="1">
      <c r="A902" s="228"/>
      <c r="B902" s="249"/>
      <c r="K902" s="69"/>
      <c r="L902" s="69"/>
      <c r="M902" s="69"/>
      <c r="N902" s="69"/>
      <c r="O902" s="69"/>
      <c r="P902" s="69"/>
      <c r="Q902" s="73"/>
      <c r="R902" s="73"/>
    </row>
    <row r="903" spans="1:18" s="24" customFormat="1" ht="24.9" customHeight="1">
      <c r="A903" s="176"/>
      <c r="B903" s="177"/>
      <c r="K903" s="190" t="e">
        <f>#REF!</f>
        <v>#REF!</v>
      </c>
      <c r="L903" s="69"/>
      <c r="M903" s="69"/>
      <c r="N903" s="69"/>
      <c r="O903" s="69"/>
      <c r="P903" s="69"/>
    </row>
    <row r="904" spans="1:18" s="24" customFormat="1" ht="24.9" customHeight="1">
      <c r="A904" s="176"/>
      <c r="B904" s="177"/>
      <c r="Q904" s="69"/>
      <c r="R904" s="69"/>
    </row>
    <row r="905" spans="1:18" s="24" customFormat="1" ht="24.9" customHeight="1">
      <c r="A905" s="176"/>
      <c r="B905" s="176"/>
      <c r="K905" s="69"/>
      <c r="L905" s="69"/>
      <c r="M905" s="69"/>
      <c r="N905" s="69"/>
      <c r="O905" s="69"/>
      <c r="P905" s="69"/>
      <c r="Q905" s="69"/>
      <c r="R905" s="69"/>
    </row>
    <row r="906" spans="1:18" s="24" customFormat="1" ht="24.9" customHeight="1">
      <c r="A906" s="176"/>
      <c r="B906" s="177"/>
      <c r="K906" s="69"/>
      <c r="L906" s="69"/>
      <c r="M906" s="69"/>
      <c r="N906" s="69"/>
      <c r="O906" s="69"/>
      <c r="P906" s="69"/>
      <c r="Q906" s="69"/>
      <c r="R906" s="69"/>
    </row>
    <row r="907" spans="1:18" s="24" customFormat="1" ht="24.9" customHeight="1">
      <c r="A907" s="176"/>
      <c r="B907" s="177"/>
      <c r="K907" s="69"/>
      <c r="L907" s="69"/>
      <c r="M907" s="69"/>
      <c r="N907" s="69"/>
      <c r="O907" s="69"/>
      <c r="P907" s="69"/>
    </row>
    <row r="908" spans="1:18" s="24" customFormat="1" ht="24.9" customHeight="1">
      <c r="A908" s="176"/>
      <c r="B908" s="176"/>
      <c r="K908" s="69"/>
      <c r="L908" s="69"/>
      <c r="M908" s="69"/>
      <c r="N908" s="69"/>
      <c r="O908" s="69"/>
      <c r="P908" s="69"/>
      <c r="Q908" s="69"/>
      <c r="R908" s="69"/>
    </row>
    <row r="909" spans="1:18" s="24" customFormat="1" ht="24.9" customHeight="1">
      <c r="A909" s="176"/>
      <c r="B909" s="177"/>
      <c r="K909" s="69"/>
      <c r="L909" s="69"/>
      <c r="M909" s="69"/>
      <c r="N909" s="69"/>
      <c r="O909" s="69"/>
      <c r="P909" s="69"/>
      <c r="Q909" s="69"/>
      <c r="R909" s="69"/>
    </row>
    <row r="910" spans="1:18" s="24" customFormat="1" ht="24.9" customHeight="1">
      <c r="A910" s="176"/>
      <c r="B910" s="177"/>
      <c r="Q910" s="69"/>
      <c r="R910" s="69"/>
    </row>
    <row r="911" spans="1:18" s="24" customFormat="1" ht="24.9" customHeight="1">
      <c r="A911" s="176"/>
      <c r="B911" s="177"/>
    </row>
    <row r="912" spans="1:18" s="24" customFormat="1" ht="24.9" customHeight="1">
      <c r="A912" s="176"/>
      <c r="B912" s="177"/>
      <c r="K912" s="69"/>
      <c r="L912" s="69"/>
      <c r="M912" s="69"/>
      <c r="N912" s="69"/>
      <c r="O912" s="69"/>
      <c r="P912" s="69"/>
      <c r="Q912" s="69"/>
      <c r="R912" s="69"/>
    </row>
    <row r="913" spans="1:18" s="24" customFormat="1" ht="24.9" customHeight="1">
      <c r="A913" s="176"/>
      <c r="B913" s="177"/>
      <c r="Q913" s="69"/>
      <c r="R913" s="69"/>
    </row>
    <row r="914" spans="1:18" s="24" customFormat="1" ht="24.9" customHeight="1">
      <c r="A914" s="176"/>
      <c r="B914" s="176"/>
      <c r="K914" s="69"/>
      <c r="L914" s="69"/>
      <c r="M914" s="69"/>
      <c r="N914" s="69"/>
      <c r="O914" s="69"/>
      <c r="P914" s="69"/>
      <c r="Q914" s="69"/>
      <c r="R914" s="69"/>
    </row>
    <row r="915" spans="1:18" s="24" customFormat="1" ht="24.9" customHeight="1">
      <c r="A915" s="176"/>
      <c r="B915" s="176"/>
    </row>
    <row r="916" spans="1:18" s="24" customFormat="1" ht="24.9" customHeight="1">
      <c r="A916" s="176"/>
      <c r="B916" s="177"/>
      <c r="K916" s="69"/>
      <c r="L916" s="69"/>
      <c r="M916" s="69"/>
      <c r="N916" s="69"/>
      <c r="O916" s="69"/>
      <c r="P916" s="69"/>
    </row>
    <row r="917" spans="1:18" s="24" customFormat="1" ht="24.9" customHeight="1">
      <c r="A917" s="176"/>
      <c r="B917" s="176"/>
    </row>
    <row r="918" spans="1:18" s="24" customFormat="1" ht="24.9" customHeight="1">
      <c r="A918" s="176"/>
      <c r="B918" s="177"/>
      <c r="K918" s="69"/>
      <c r="L918" s="69"/>
      <c r="M918" s="69"/>
      <c r="N918" s="69"/>
      <c r="O918" s="69"/>
      <c r="P918" s="69"/>
      <c r="Q918" s="69"/>
      <c r="R918" s="69"/>
    </row>
    <row r="919" spans="1:18" s="24" customFormat="1" ht="30" customHeight="1">
      <c r="A919" s="176"/>
      <c r="B919" s="176"/>
      <c r="K919" s="73"/>
      <c r="L919" s="73"/>
      <c r="M919" s="73"/>
      <c r="N919" s="73"/>
      <c r="O919" s="73"/>
      <c r="P919" s="73"/>
      <c r="Q919" s="69"/>
      <c r="R919" s="69"/>
    </row>
    <row r="920" spans="1:18" s="24" customFormat="1" ht="24.9" customHeight="1">
      <c r="A920" s="228"/>
      <c r="B920" s="249"/>
      <c r="Q920" s="69"/>
      <c r="R920" s="69"/>
    </row>
    <row r="921" spans="1:18" s="24" customFormat="1" ht="24.9" customHeight="1">
      <c r="A921" s="176"/>
      <c r="B921" s="176"/>
      <c r="K921" s="69"/>
      <c r="L921" s="69"/>
      <c r="M921" s="69"/>
      <c r="N921" s="69"/>
      <c r="O921" s="69"/>
      <c r="P921" s="69"/>
    </row>
    <row r="922" spans="1:18" s="24" customFormat="1" ht="24.9" customHeight="1">
      <c r="A922" s="176"/>
      <c r="B922" s="177"/>
    </row>
    <row r="923" spans="1:18" s="24" customFormat="1" ht="24.9" customHeight="1">
      <c r="A923" s="176"/>
      <c r="B923" s="177"/>
      <c r="K923" s="123"/>
      <c r="L923" s="123"/>
      <c r="M923" s="123"/>
      <c r="N923" s="123"/>
      <c r="O923" s="123"/>
      <c r="P923" s="123"/>
      <c r="Q923" s="69"/>
      <c r="R923" s="69"/>
    </row>
    <row r="924" spans="1:18" s="24" customFormat="1" ht="24.9" customHeight="1">
      <c r="A924" s="176"/>
      <c r="B924" s="176"/>
      <c r="Q924" s="69"/>
      <c r="R924" s="69"/>
    </row>
    <row r="925" spans="1:18" s="24" customFormat="1" ht="24.9" customHeight="1">
      <c r="A925" s="176"/>
      <c r="B925" s="177"/>
      <c r="K925" s="69"/>
      <c r="L925" s="69"/>
      <c r="M925" s="69"/>
      <c r="N925" s="69"/>
      <c r="O925" s="69"/>
      <c r="P925" s="69"/>
      <c r="Q925" s="69"/>
      <c r="R925" s="69"/>
    </row>
    <row r="926" spans="1:18" s="24" customFormat="1" ht="24.9" customHeight="1">
      <c r="A926" s="176"/>
      <c r="B926" s="176"/>
      <c r="Q926" s="69"/>
      <c r="R926" s="69"/>
    </row>
    <row r="927" spans="1:18" s="24" customFormat="1" ht="24.9" customHeight="1">
      <c r="A927" s="201"/>
      <c r="B927" s="201"/>
      <c r="K927" s="69"/>
      <c r="L927" s="69"/>
      <c r="M927" s="69"/>
      <c r="N927" s="69"/>
      <c r="O927" s="69"/>
      <c r="P927" s="69"/>
    </row>
    <row r="928" spans="1:18" s="24" customFormat="1" ht="24.9" customHeight="1">
      <c r="A928" s="176"/>
      <c r="B928" s="176"/>
      <c r="K928" s="69"/>
      <c r="L928" s="69"/>
      <c r="M928" s="69"/>
      <c r="N928" s="69"/>
      <c r="O928" s="69"/>
      <c r="P928" s="69"/>
      <c r="Q928" s="88"/>
      <c r="R928" s="88"/>
    </row>
    <row r="929" spans="1:18" s="24" customFormat="1" ht="30" customHeight="1">
      <c r="A929" s="176"/>
      <c r="B929" s="177"/>
      <c r="K929" s="69"/>
      <c r="L929" s="69"/>
      <c r="M929" s="69"/>
      <c r="N929" s="69"/>
      <c r="O929" s="69"/>
      <c r="P929" s="69"/>
    </row>
    <row r="930" spans="1:18" s="24" customFormat="1" ht="30" customHeight="1">
      <c r="A930" s="176"/>
      <c r="B930" s="176"/>
      <c r="K930" s="69"/>
      <c r="L930" s="69"/>
      <c r="M930" s="69"/>
      <c r="N930" s="69"/>
      <c r="O930" s="69"/>
      <c r="P930" s="69"/>
      <c r="Q930" s="69"/>
      <c r="R930" s="69"/>
    </row>
    <row r="931" spans="1:18" s="24" customFormat="1" ht="30" customHeight="1">
      <c r="A931" s="176"/>
      <c r="B931" s="177"/>
      <c r="Q931" s="69"/>
      <c r="R931" s="69"/>
    </row>
    <row r="932" spans="1:18" s="24" customFormat="1" ht="30" customHeight="1">
      <c r="A932" s="176"/>
      <c r="B932" s="177"/>
      <c r="K932" s="73"/>
      <c r="L932" s="73"/>
      <c r="M932" s="73"/>
      <c r="N932" s="73"/>
      <c r="O932" s="73"/>
      <c r="P932" s="73"/>
    </row>
    <row r="933" spans="1:18" s="24" customFormat="1" ht="30" customHeight="1">
      <c r="A933" s="176"/>
      <c r="B933" s="177"/>
    </row>
    <row r="934" spans="1:18" s="24" customFormat="1" ht="30" customHeight="1">
      <c r="A934" s="176"/>
      <c r="B934" s="177"/>
      <c r="K934" s="69"/>
      <c r="L934" s="69"/>
      <c r="M934" s="69"/>
      <c r="N934" s="69"/>
      <c r="O934" s="69"/>
      <c r="P934" s="69"/>
    </row>
    <row r="935" spans="1:18" s="24" customFormat="1" ht="30" customHeight="1">
      <c r="A935" s="176"/>
      <c r="B935" s="176"/>
      <c r="K935" s="69"/>
      <c r="L935" s="69"/>
      <c r="M935" s="69"/>
      <c r="N935" s="69"/>
      <c r="O935" s="69"/>
      <c r="P935" s="69"/>
    </row>
    <row r="936" spans="1:18" s="24" customFormat="1" ht="30" customHeight="1">
      <c r="A936" s="176"/>
      <c r="B936" s="177"/>
      <c r="K936" s="69"/>
      <c r="L936" s="69"/>
      <c r="M936" s="69"/>
      <c r="N936" s="69"/>
      <c r="O936" s="69"/>
      <c r="P936" s="69"/>
    </row>
    <row r="937" spans="1:18" s="24" customFormat="1" ht="30" customHeight="1">
      <c r="A937" s="176"/>
      <c r="B937" s="176"/>
    </row>
    <row r="938" spans="1:18" s="24" customFormat="1" ht="30" customHeight="1">
      <c r="A938" s="176"/>
      <c r="B938" s="177"/>
      <c r="K938" s="69"/>
      <c r="L938" s="69"/>
      <c r="M938" s="69"/>
      <c r="N938" s="69"/>
      <c r="O938" s="69"/>
      <c r="P938" s="69"/>
      <c r="Q938" s="69"/>
      <c r="R938" s="69"/>
    </row>
    <row r="939" spans="1:18" s="24" customFormat="1" ht="30" customHeight="1">
      <c r="A939" s="176"/>
      <c r="B939" s="177"/>
      <c r="K939" s="69"/>
      <c r="L939" s="69"/>
      <c r="M939" s="69"/>
      <c r="N939" s="69"/>
      <c r="O939" s="69"/>
      <c r="P939" s="69"/>
      <c r="Q939" s="69"/>
      <c r="R939" s="69"/>
    </row>
    <row r="940" spans="1:18" s="24" customFormat="1" ht="30" customHeight="1">
      <c r="A940" s="176"/>
      <c r="B940" s="177"/>
      <c r="K940" s="69"/>
      <c r="L940" s="69"/>
      <c r="M940" s="69"/>
      <c r="N940" s="69"/>
      <c r="O940" s="69"/>
      <c r="P940" s="69"/>
      <c r="Q940" s="69"/>
      <c r="R940" s="69"/>
    </row>
    <row r="941" spans="1:18" s="24" customFormat="1" ht="46.5" customHeight="1">
      <c r="A941" s="176"/>
      <c r="B941" s="176"/>
      <c r="Q941" s="69"/>
      <c r="R941" s="69"/>
    </row>
    <row r="942" spans="1:18" s="24" customFormat="1" ht="30" customHeight="1">
      <c r="A942" s="176"/>
      <c r="B942" s="177"/>
      <c r="K942" s="69"/>
      <c r="L942" s="69"/>
      <c r="M942" s="69"/>
      <c r="N942" s="69"/>
      <c r="O942" s="69"/>
      <c r="P942" s="69"/>
      <c r="Q942" s="69"/>
      <c r="R942" s="69"/>
    </row>
    <row r="943" spans="1:18" s="24" customFormat="1" ht="30" customHeight="1">
      <c r="A943" s="176"/>
      <c r="B943" s="177"/>
      <c r="K943" s="69"/>
      <c r="L943" s="69"/>
      <c r="M943" s="69"/>
      <c r="N943" s="69"/>
      <c r="O943" s="69"/>
      <c r="P943" s="69"/>
    </row>
    <row r="944" spans="1:18" s="24" customFormat="1" ht="30" customHeight="1">
      <c r="A944" s="176"/>
      <c r="B944" s="177"/>
      <c r="K944" s="69"/>
      <c r="L944" s="69"/>
      <c r="M944" s="69"/>
      <c r="N944" s="69"/>
      <c r="O944" s="69"/>
      <c r="P944" s="69"/>
      <c r="Q944" s="69"/>
      <c r="R944" s="69"/>
    </row>
    <row r="945" spans="1:18" s="24" customFormat="1" ht="30" customHeight="1">
      <c r="A945" s="176"/>
      <c r="B945" s="176"/>
    </row>
    <row r="946" spans="1:18" s="24" customFormat="1" ht="30" customHeight="1">
      <c r="A946" s="176"/>
      <c r="B946" s="177"/>
      <c r="Q946" s="69"/>
      <c r="R946" s="69"/>
    </row>
    <row r="947" spans="1:18" s="24" customFormat="1" ht="30" customHeight="1">
      <c r="A947" s="176"/>
      <c r="B947" s="177"/>
    </row>
    <row r="948" spans="1:18" s="24" customFormat="1" ht="30" customHeight="1">
      <c r="A948" s="176"/>
      <c r="B948" s="177"/>
      <c r="K948" s="69"/>
      <c r="L948" s="69"/>
      <c r="M948" s="69"/>
      <c r="N948" s="69"/>
      <c r="O948" s="69"/>
      <c r="P948" s="69"/>
      <c r="Q948" s="69"/>
      <c r="R948" s="69"/>
    </row>
    <row r="949" spans="1:18" s="24" customFormat="1" ht="30" customHeight="1">
      <c r="A949" s="176"/>
      <c r="B949" s="176"/>
      <c r="K949" s="69"/>
      <c r="L949" s="69"/>
      <c r="M949" s="69"/>
      <c r="N949" s="69"/>
      <c r="O949" s="69"/>
      <c r="P949" s="69"/>
      <c r="Q949" s="69"/>
      <c r="R949" s="69"/>
    </row>
    <row r="950" spans="1:18" s="24" customFormat="1" ht="30" customHeight="1">
      <c r="A950" s="176"/>
      <c r="B950" s="176"/>
      <c r="K950" s="69"/>
      <c r="L950" s="69"/>
      <c r="M950" s="69"/>
      <c r="N950" s="69"/>
      <c r="O950" s="69"/>
      <c r="P950" s="69"/>
      <c r="Q950" s="69"/>
      <c r="R950" s="69"/>
    </row>
    <row r="951" spans="1:18" s="24" customFormat="1" ht="30" customHeight="1">
      <c r="A951" s="176"/>
      <c r="B951" s="176"/>
      <c r="Q951" s="69"/>
      <c r="R951" s="69"/>
    </row>
    <row r="952" spans="1:18" s="24" customFormat="1" ht="30" customHeight="1">
      <c r="A952" s="176"/>
      <c r="B952" s="177"/>
    </row>
    <row r="953" spans="1:18" s="24" customFormat="1" ht="45.75" customHeight="1">
      <c r="A953" s="176"/>
      <c r="B953" s="177"/>
      <c r="K953" s="69"/>
      <c r="L953" s="69"/>
      <c r="M953" s="69"/>
      <c r="N953" s="69"/>
      <c r="O953" s="69"/>
      <c r="P953" s="69"/>
      <c r="Q953" s="69"/>
      <c r="R953" s="69"/>
    </row>
    <row r="954" spans="1:18" s="24" customFormat="1" ht="30" customHeight="1">
      <c r="A954" s="176"/>
      <c r="B954" s="177"/>
      <c r="K954" s="69"/>
      <c r="L954" s="69"/>
      <c r="M954" s="69"/>
      <c r="N954" s="69"/>
      <c r="O954" s="69"/>
      <c r="P954" s="69"/>
      <c r="Q954" s="69"/>
      <c r="R954" s="69"/>
    </row>
    <row r="955" spans="1:18" s="24" customFormat="1" ht="30" customHeight="1">
      <c r="A955" s="176"/>
      <c r="B955" s="176"/>
      <c r="K955" s="69"/>
      <c r="L955" s="69"/>
      <c r="M955" s="69"/>
      <c r="N955" s="69"/>
      <c r="O955" s="69"/>
      <c r="P955" s="69"/>
      <c r="Q955" s="73"/>
      <c r="R955" s="73"/>
    </row>
    <row r="956" spans="1:18" s="24" customFormat="1" ht="30" customHeight="1">
      <c r="A956" s="176"/>
      <c r="B956" s="176"/>
      <c r="K956" s="69"/>
      <c r="L956" s="69"/>
      <c r="M956" s="69"/>
      <c r="N956" s="69"/>
      <c r="O956" s="69"/>
      <c r="P956" s="69"/>
    </row>
    <row r="957" spans="1:18" s="24" customFormat="1" ht="30" customHeight="1">
      <c r="A957" s="176"/>
      <c r="B957" s="177"/>
    </row>
    <row r="958" spans="1:18" s="123" customFormat="1" ht="30" customHeight="1">
      <c r="A958" s="176"/>
      <c r="B958" s="177"/>
      <c r="C958" s="24"/>
      <c r="D958" s="24"/>
      <c r="E958" s="24"/>
      <c r="F958" s="24"/>
      <c r="G958" s="24"/>
      <c r="H958" s="24"/>
      <c r="K958" s="88"/>
      <c r="L958" s="88"/>
      <c r="M958" s="88"/>
      <c r="N958" s="88"/>
      <c r="O958" s="88"/>
      <c r="P958" s="88"/>
      <c r="Q958" s="69"/>
      <c r="R958" s="69"/>
    </row>
    <row r="959" spans="1:18" s="24" customFormat="1" ht="30" customHeight="1">
      <c r="A959" s="176"/>
      <c r="B959" s="177"/>
      <c r="I959" s="123"/>
      <c r="J959" s="123"/>
    </row>
    <row r="960" spans="1:18" s="24" customFormat="1" ht="30" customHeight="1">
      <c r="A960" s="176"/>
      <c r="B960" s="177"/>
      <c r="K960" s="69"/>
      <c r="L960" s="69"/>
      <c r="M960" s="69"/>
      <c r="N960" s="69"/>
      <c r="O960" s="69"/>
      <c r="P960" s="69"/>
      <c r="Q960" s="69"/>
      <c r="R960" s="69"/>
    </row>
    <row r="961" spans="1:18" s="24" customFormat="1" ht="30" customHeight="1">
      <c r="A961" s="170"/>
      <c r="B961" s="170"/>
      <c r="K961" s="69"/>
      <c r="L961" s="69"/>
      <c r="M961" s="69"/>
      <c r="N961" s="69"/>
      <c r="O961" s="69"/>
      <c r="P961" s="69"/>
    </row>
    <row r="962" spans="1:18" s="24" customFormat="1" ht="30" customHeight="1">
      <c r="A962" s="172"/>
      <c r="B962" s="173"/>
      <c r="C962" s="123"/>
      <c r="D962" s="123"/>
      <c r="E962" s="123"/>
      <c r="F962" s="123"/>
      <c r="G962" s="123"/>
      <c r="H962" s="123"/>
      <c r="Q962" s="69"/>
      <c r="R962" s="69"/>
    </row>
    <row r="963" spans="1:18" s="24" customFormat="1" ht="30" customHeight="1">
      <c r="A963" s="172"/>
      <c r="B963" s="172"/>
      <c r="C963" s="123"/>
      <c r="D963" s="123"/>
      <c r="E963" s="123"/>
      <c r="F963" s="123"/>
      <c r="G963" s="123"/>
      <c r="H963" s="123"/>
    </row>
    <row r="964" spans="1:18" s="24" customFormat="1" ht="30" customHeight="1">
      <c r="A964" s="170"/>
      <c r="B964" s="171"/>
      <c r="Q964" s="69"/>
      <c r="R964" s="69"/>
    </row>
    <row r="965" spans="1:18" s="24" customFormat="1" ht="30" customHeight="1">
      <c r="A965" s="170"/>
      <c r="B965" s="171"/>
      <c r="Q965" s="69"/>
      <c r="R965" s="69"/>
    </row>
    <row r="966" spans="1:18" s="24" customFormat="1" ht="30" customHeight="1">
      <c r="A966" s="170"/>
      <c r="B966" s="170"/>
    </row>
    <row r="967" spans="1:18" s="24" customFormat="1" ht="30" customHeight="1">
      <c r="A967" s="170"/>
      <c r="B967" s="170"/>
      <c r="Q967" s="69"/>
      <c r="R967" s="69"/>
    </row>
    <row r="968" spans="1:18" s="24" customFormat="1" ht="30" customHeight="1">
      <c r="A968" s="170"/>
      <c r="B968" s="170"/>
      <c r="K968" s="69"/>
      <c r="L968" s="69"/>
      <c r="M968" s="69"/>
      <c r="N968" s="69"/>
      <c r="O968" s="69"/>
      <c r="P968" s="69"/>
    </row>
    <row r="969" spans="1:18" s="24" customFormat="1" ht="30" customHeight="1">
      <c r="A969" s="170"/>
      <c r="B969" s="170"/>
      <c r="K969" s="69"/>
      <c r="L969" s="69"/>
      <c r="M969" s="69"/>
      <c r="N969" s="69"/>
      <c r="O969" s="69"/>
      <c r="P969" s="69"/>
      <c r="Q969" s="69"/>
      <c r="R969" s="69"/>
    </row>
    <row r="970" spans="1:18" s="24" customFormat="1" ht="30" customHeight="1">
      <c r="A970" s="170"/>
      <c r="B970" s="170"/>
      <c r="K970" s="69"/>
      <c r="L970" s="69"/>
      <c r="M970" s="69"/>
      <c r="N970" s="69"/>
      <c r="O970" s="69"/>
      <c r="P970" s="69"/>
    </row>
    <row r="971" spans="1:18" s="24" customFormat="1" ht="30" customHeight="1">
      <c r="A971" s="170"/>
      <c r="B971" s="170"/>
      <c r="K971" s="69"/>
      <c r="L971" s="69"/>
      <c r="M971" s="69"/>
      <c r="N971" s="69"/>
      <c r="O971" s="69"/>
      <c r="P971" s="69"/>
      <c r="Q971" s="69"/>
      <c r="R971" s="69"/>
    </row>
    <row r="972" spans="1:18" s="24" customFormat="1" ht="30" customHeight="1">
      <c r="A972" s="170"/>
      <c r="B972" s="171"/>
      <c r="K972" s="69"/>
      <c r="L972" s="69"/>
      <c r="M972" s="69"/>
      <c r="N972" s="69"/>
      <c r="O972" s="69"/>
      <c r="P972" s="69"/>
      <c r="Q972" s="69"/>
      <c r="R972" s="69"/>
    </row>
    <row r="973" spans="1:18" s="24" customFormat="1" ht="30" customHeight="1">
      <c r="A973" s="170"/>
      <c r="B973" s="171"/>
    </row>
    <row r="974" spans="1:18" s="24" customFormat="1" ht="30" customHeight="1">
      <c r="A974" s="170"/>
      <c r="B974" s="171"/>
      <c r="K974" s="69"/>
      <c r="L974" s="69"/>
      <c r="M974" s="69"/>
      <c r="N974" s="69"/>
      <c r="O974" s="69"/>
      <c r="P974" s="69"/>
    </row>
    <row r="975" spans="1:18" s="24" customFormat="1" ht="30" customHeight="1">
      <c r="A975" s="170"/>
      <c r="B975" s="171"/>
    </row>
    <row r="976" spans="1:18" s="24" customFormat="1" ht="47.25" customHeight="1">
      <c r="A976" s="170"/>
      <c r="B976" s="171"/>
      <c r="K976" s="69"/>
      <c r="L976" s="69"/>
      <c r="M976" s="69"/>
      <c r="N976" s="69"/>
      <c r="O976" s="69"/>
      <c r="P976" s="69"/>
      <c r="Q976" s="69"/>
      <c r="R976" s="69"/>
    </row>
    <row r="977" spans="1:18" s="24" customFormat="1" ht="30" customHeight="1">
      <c r="A977" s="170"/>
      <c r="B977" s="170"/>
      <c r="Q977" s="69"/>
      <c r="R977" s="69"/>
    </row>
    <row r="978" spans="1:18" s="24" customFormat="1" ht="30" customHeight="1">
      <c r="A978" s="170"/>
      <c r="B978" s="171"/>
      <c r="K978" s="190" t="e">
        <f>#REF!</f>
        <v>#REF!</v>
      </c>
      <c r="L978" s="69"/>
      <c r="M978" s="69"/>
      <c r="N978" s="69"/>
      <c r="O978" s="69"/>
      <c r="P978" s="69"/>
      <c r="Q978" s="69"/>
      <c r="R978" s="69"/>
    </row>
    <row r="979" spans="1:18" s="24" customFormat="1" ht="30" customHeight="1">
      <c r="A979" s="170"/>
      <c r="B979" s="170"/>
      <c r="K979" s="69"/>
      <c r="L979" s="69"/>
      <c r="M979" s="69"/>
      <c r="N979" s="69"/>
      <c r="O979" s="69"/>
      <c r="P979" s="69"/>
      <c r="Q979" s="69"/>
      <c r="R979" s="69"/>
    </row>
    <row r="980" spans="1:18" s="24" customFormat="1" ht="30" customHeight="1">
      <c r="A980" s="170"/>
      <c r="B980" s="171"/>
      <c r="K980" s="69"/>
      <c r="L980" s="69"/>
      <c r="M980" s="69"/>
      <c r="N980" s="69"/>
      <c r="O980" s="69"/>
      <c r="P980" s="69"/>
    </row>
    <row r="981" spans="1:18" s="24" customFormat="1" ht="30" customHeight="1">
      <c r="A981" s="170"/>
      <c r="B981" s="170"/>
      <c r="K981" s="69"/>
      <c r="L981" s="69"/>
      <c r="M981" s="69"/>
      <c r="N981" s="69"/>
      <c r="O981" s="69"/>
      <c r="P981" s="69"/>
    </row>
    <row r="982" spans="1:18" s="24" customFormat="1" ht="30" customHeight="1">
      <c r="A982" s="170"/>
      <c r="B982" s="171"/>
      <c r="Q982" s="69"/>
      <c r="R982" s="69"/>
    </row>
    <row r="983" spans="1:18" s="24" customFormat="1" ht="30" customHeight="1">
      <c r="A983" s="170"/>
      <c r="B983" s="171"/>
      <c r="K983" s="69"/>
      <c r="L983" s="69"/>
      <c r="M983" s="69"/>
      <c r="N983" s="69"/>
      <c r="O983" s="69"/>
      <c r="P983" s="69"/>
    </row>
    <row r="984" spans="1:18" s="24" customFormat="1" ht="30" customHeight="1">
      <c r="A984" s="170"/>
      <c r="B984" s="171"/>
      <c r="K984" s="69"/>
      <c r="L984" s="69"/>
      <c r="M984" s="69"/>
      <c r="N984" s="69"/>
      <c r="O984" s="69"/>
      <c r="P984" s="69"/>
    </row>
    <row r="985" spans="1:18" s="24" customFormat="1" ht="30" customHeight="1">
      <c r="A985" s="170"/>
      <c r="B985" s="171"/>
      <c r="K985" s="73"/>
      <c r="L985" s="73"/>
      <c r="M985" s="73"/>
      <c r="N985" s="73"/>
      <c r="O985" s="73"/>
      <c r="P985" s="73"/>
    </row>
    <row r="986" spans="1:18" s="24" customFormat="1" ht="30" customHeight="1">
      <c r="A986" s="170"/>
      <c r="B986" s="170"/>
      <c r="Q986" s="69"/>
      <c r="R986" s="69"/>
    </row>
    <row r="987" spans="1:18" s="24" customFormat="1" ht="30" customHeight="1">
      <c r="A987" s="170"/>
      <c r="B987" s="171"/>
      <c r="Q987" s="69"/>
      <c r="R987" s="69"/>
    </row>
    <row r="988" spans="1:18" s="24" customFormat="1" ht="30" customHeight="1">
      <c r="A988" s="170"/>
      <c r="B988" s="171"/>
      <c r="K988" s="69"/>
      <c r="L988" s="69"/>
      <c r="M988" s="69"/>
      <c r="N988" s="69"/>
      <c r="O988" s="69"/>
      <c r="P988" s="69"/>
    </row>
    <row r="989" spans="1:18" s="24" customFormat="1" ht="30" customHeight="1">
      <c r="A989" s="176"/>
      <c r="B989" s="177"/>
      <c r="Q989" s="69"/>
      <c r="R989" s="69"/>
    </row>
    <row r="990" spans="1:18" s="24" customFormat="1" ht="30" customHeight="1">
      <c r="A990" s="170"/>
      <c r="B990" s="170"/>
      <c r="K990" s="69"/>
      <c r="L990" s="69"/>
      <c r="M990" s="69"/>
      <c r="N990" s="69"/>
      <c r="O990" s="69"/>
      <c r="P990" s="69"/>
      <c r="Q990" s="69"/>
      <c r="R990" s="69"/>
    </row>
    <row r="991" spans="1:18" s="175" customFormat="1" ht="30" customHeight="1">
      <c r="A991" s="203"/>
      <c r="B991" s="203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</row>
    <row r="992" spans="1:18" s="24" customFormat="1" ht="30" customHeight="1">
      <c r="A992" s="185"/>
      <c r="B992" s="186"/>
      <c r="K992" s="69"/>
      <c r="L992" s="69"/>
      <c r="M992" s="69"/>
      <c r="N992" s="69"/>
      <c r="O992" s="69"/>
      <c r="P992" s="69"/>
      <c r="Q992" s="69"/>
      <c r="R992" s="69"/>
    </row>
    <row r="993" spans="1:18" s="24" customFormat="1" ht="30" customHeight="1">
      <c r="A993" s="228"/>
      <c r="B993" s="228"/>
    </row>
    <row r="994" spans="1:18" s="24" customFormat="1" ht="30" customHeight="1">
      <c r="A994" s="176"/>
      <c r="B994" s="177"/>
      <c r="K994" s="69"/>
      <c r="L994" s="69"/>
      <c r="M994" s="69"/>
      <c r="N994" s="69"/>
      <c r="O994" s="69"/>
      <c r="P994" s="69"/>
      <c r="Q994" s="69"/>
      <c r="R994" s="69"/>
    </row>
    <row r="995" spans="1:18" s="24" customFormat="1" ht="30" customHeight="1">
      <c r="A995" s="176"/>
      <c r="B995" s="176"/>
      <c r="K995" s="69"/>
      <c r="L995" s="69"/>
      <c r="M995" s="69"/>
      <c r="N995" s="69"/>
      <c r="O995" s="69"/>
      <c r="P995" s="69"/>
      <c r="Q995" s="69"/>
      <c r="R995" s="69"/>
    </row>
    <row r="996" spans="1:18" s="24" customFormat="1" ht="30" customHeight="1">
      <c r="A996" s="176"/>
      <c r="B996" s="177"/>
      <c r="Q996" s="69"/>
      <c r="R996" s="69"/>
    </row>
    <row r="997" spans="1:18" s="24" customFormat="1" ht="30" customHeight="1">
      <c r="A997" s="176"/>
      <c r="B997" s="176"/>
      <c r="K997" s="69"/>
      <c r="L997" s="69"/>
      <c r="M997" s="69"/>
      <c r="N997" s="69"/>
      <c r="O997" s="69"/>
      <c r="P997" s="69"/>
      <c r="Q997" s="69"/>
      <c r="R997" s="69"/>
    </row>
    <row r="998" spans="1:18" s="24" customFormat="1" ht="30" customHeight="1">
      <c r="A998" s="176"/>
      <c r="B998" s="177"/>
      <c r="Q998" s="69"/>
      <c r="R998" s="69"/>
    </row>
    <row r="999" spans="1:18" s="24" customFormat="1" ht="30" customHeight="1">
      <c r="A999" s="176"/>
      <c r="B999" s="177"/>
      <c r="K999" s="69"/>
      <c r="L999" s="69"/>
      <c r="M999" s="69"/>
      <c r="N999" s="69"/>
      <c r="O999" s="69"/>
      <c r="P999" s="69"/>
      <c r="Q999" s="69"/>
      <c r="R999" s="69"/>
    </row>
    <row r="1000" spans="1:18" s="24" customFormat="1" ht="30" customHeight="1">
      <c r="A1000" s="176"/>
      <c r="B1000" s="176"/>
    </row>
    <row r="1001" spans="1:18" s="24" customFormat="1" ht="30" customHeight="1">
      <c r="A1001" s="176"/>
      <c r="B1001" s="177"/>
      <c r="K1001" s="69"/>
      <c r="L1001" s="69"/>
      <c r="M1001" s="69"/>
      <c r="N1001" s="69"/>
      <c r="O1001" s="69"/>
      <c r="P1001" s="69"/>
      <c r="Q1001" s="73"/>
      <c r="R1001" s="73"/>
    </row>
    <row r="1002" spans="1:18" s="123" customFormat="1" ht="30" customHeight="1">
      <c r="A1002" s="176"/>
      <c r="B1002" s="176"/>
      <c r="C1002" s="24"/>
      <c r="D1002" s="24"/>
      <c r="E1002" s="24"/>
      <c r="F1002" s="24"/>
      <c r="G1002" s="24"/>
      <c r="H1002" s="24"/>
      <c r="I1002" s="24"/>
      <c r="J1002" s="24"/>
      <c r="K1002" s="69"/>
      <c r="L1002" s="69"/>
      <c r="M1002" s="69"/>
      <c r="N1002" s="69"/>
      <c r="O1002" s="69"/>
      <c r="P1002" s="69"/>
      <c r="Q1002" s="24"/>
      <c r="R1002" s="24"/>
    </row>
    <row r="1003" spans="1:18" s="24" customFormat="1" ht="30" customHeight="1">
      <c r="A1003" s="176"/>
      <c r="B1003" s="177"/>
      <c r="Q1003" s="69"/>
      <c r="R1003" s="69"/>
    </row>
    <row r="1004" spans="1:18" s="24" customFormat="1" ht="30" customHeight="1">
      <c r="A1004" s="176"/>
      <c r="B1004" s="176"/>
      <c r="Q1004" s="69"/>
      <c r="R1004" s="69"/>
    </row>
    <row r="1005" spans="1:18" s="24" customFormat="1" ht="30" customHeight="1">
      <c r="A1005" s="176"/>
      <c r="B1005" s="177"/>
    </row>
    <row r="1006" spans="1:18" s="24" customFormat="1" ht="30" customHeight="1">
      <c r="A1006" s="176"/>
      <c r="B1006" s="177"/>
      <c r="K1006" s="69"/>
      <c r="L1006" s="69"/>
      <c r="M1006" s="69"/>
      <c r="N1006" s="69"/>
      <c r="O1006" s="69"/>
      <c r="P1006" s="69"/>
    </row>
    <row r="1007" spans="1:18" s="24" customFormat="1" ht="30" customHeight="1">
      <c r="A1007" s="176"/>
      <c r="B1007" s="176"/>
      <c r="K1007" s="69"/>
      <c r="L1007" s="69"/>
      <c r="M1007" s="69"/>
      <c r="N1007" s="69"/>
      <c r="O1007" s="69"/>
      <c r="P1007" s="69"/>
    </row>
    <row r="1008" spans="1:18" s="24" customFormat="1" ht="30" customHeight="1">
      <c r="A1008" s="228"/>
      <c r="B1008" s="228"/>
      <c r="K1008" s="69"/>
      <c r="L1008" s="69"/>
      <c r="M1008" s="69"/>
      <c r="N1008" s="69"/>
      <c r="O1008" s="69"/>
      <c r="P1008" s="69"/>
    </row>
    <row r="1009" spans="1:18" s="24" customFormat="1" ht="30" customHeight="1">
      <c r="A1009" s="176"/>
      <c r="B1009" s="176"/>
      <c r="K1009" s="69"/>
      <c r="L1009" s="69"/>
      <c r="M1009" s="69"/>
      <c r="N1009" s="69"/>
      <c r="O1009" s="69"/>
      <c r="P1009" s="69"/>
    </row>
    <row r="1010" spans="1:18" s="123" customFormat="1" ht="30" customHeight="1">
      <c r="A1010" s="176"/>
      <c r="B1010" s="177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24"/>
      <c r="R1010" s="24"/>
    </row>
    <row r="1011" spans="1:18" s="24" customFormat="1" ht="30" customHeight="1">
      <c r="A1011" s="176"/>
      <c r="B1011" s="177"/>
    </row>
    <row r="1012" spans="1:18" s="24" customFormat="1" ht="30" customHeight="1">
      <c r="A1012" s="176"/>
      <c r="B1012" s="177"/>
      <c r="K1012" s="69"/>
      <c r="L1012" s="69"/>
      <c r="M1012" s="69"/>
      <c r="N1012" s="69"/>
      <c r="O1012" s="69"/>
      <c r="P1012" s="69"/>
      <c r="Q1012" s="69"/>
      <c r="R1012" s="69"/>
    </row>
    <row r="1013" spans="1:18" s="24" customFormat="1" ht="30" customHeight="1">
      <c r="A1013" s="176"/>
      <c r="B1013" s="177"/>
    </row>
    <row r="1014" spans="1:18" s="24" customFormat="1" ht="30" customHeight="1">
      <c r="A1014" s="176"/>
      <c r="B1014" s="176"/>
    </row>
    <row r="1015" spans="1:18" s="24" customFormat="1" ht="30" customHeight="1">
      <c r="A1015" s="176"/>
      <c r="B1015" s="176"/>
    </row>
    <row r="1016" spans="1:18" s="24" customFormat="1" ht="30" customHeight="1">
      <c r="A1016" s="176"/>
      <c r="B1016" s="177"/>
      <c r="K1016" s="69"/>
      <c r="L1016" s="69"/>
      <c r="M1016" s="69"/>
      <c r="N1016" s="69"/>
      <c r="O1016" s="69"/>
      <c r="P1016" s="69"/>
    </row>
    <row r="1017" spans="1:18" s="24" customFormat="1" ht="30" customHeight="1">
      <c r="A1017" s="176"/>
      <c r="B1017" s="176"/>
      <c r="K1017" s="69"/>
      <c r="L1017" s="69"/>
      <c r="M1017" s="69"/>
      <c r="N1017" s="69"/>
      <c r="O1017" s="69"/>
      <c r="P1017" s="69"/>
    </row>
    <row r="1018" spans="1:18" s="24" customFormat="1" ht="30" customHeight="1">
      <c r="A1018" s="176"/>
      <c r="B1018" s="176"/>
      <c r="Q1018" s="175"/>
      <c r="R1018" s="175"/>
    </row>
    <row r="1019" spans="1:18" s="24" customFormat="1" ht="30" customHeight="1">
      <c r="A1019" s="176"/>
      <c r="B1019" s="176"/>
      <c r="K1019" s="69"/>
      <c r="L1019" s="69"/>
      <c r="M1019" s="69"/>
      <c r="N1019" s="69"/>
      <c r="O1019" s="69"/>
      <c r="P1019" s="69"/>
    </row>
    <row r="1020" spans="1:18" s="24" customFormat="1" ht="30" customHeight="1">
      <c r="A1020" s="176"/>
      <c r="B1020" s="177"/>
      <c r="K1020" s="69"/>
      <c r="L1020" s="69"/>
      <c r="M1020" s="69"/>
      <c r="N1020" s="69"/>
      <c r="O1020" s="69"/>
      <c r="P1020" s="69"/>
    </row>
    <row r="1021" spans="1:18" s="24" customFormat="1" ht="30" customHeight="1">
      <c r="A1021" s="176"/>
      <c r="B1021" s="177"/>
    </row>
    <row r="1022" spans="1:18" s="24" customFormat="1" ht="30" customHeight="1">
      <c r="A1022" s="176"/>
      <c r="B1022" s="176"/>
      <c r="K1022" s="69"/>
      <c r="L1022" s="69"/>
      <c r="M1022" s="69"/>
      <c r="N1022" s="69"/>
      <c r="O1022" s="69"/>
      <c r="P1022" s="69"/>
      <c r="Q1022" s="123"/>
      <c r="R1022" s="123"/>
    </row>
    <row r="1023" spans="1:18" s="24" customFormat="1" ht="30" customHeight="1">
      <c r="A1023" s="176"/>
      <c r="B1023" s="177"/>
    </row>
    <row r="1024" spans="1:18" s="24" customFormat="1" ht="30" customHeight="1">
      <c r="A1024" s="176"/>
      <c r="B1024" s="177"/>
      <c r="K1024" s="69"/>
      <c r="L1024" s="69"/>
      <c r="M1024" s="69"/>
      <c r="N1024" s="69"/>
      <c r="O1024" s="69"/>
      <c r="P1024" s="69"/>
    </row>
    <row r="1025" spans="1:18" s="24" customFormat="1" ht="30" customHeight="1">
      <c r="A1025" s="176"/>
      <c r="B1025" s="176"/>
      <c r="K1025" s="69"/>
      <c r="L1025" s="69"/>
      <c r="M1025" s="69"/>
      <c r="N1025" s="69"/>
      <c r="O1025" s="69"/>
      <c r="P1025" s="69"/>
    </row>
    <row r="1026" spans="1:18" s="24" customFormat="1" ht="30" customHeight="1">
      <c r="A1026" s="176"/>
      <c r="B1026" s="177"/>
      <c r="K1026" s="69"/>
      <c r="L1026" s="69"/>
      <c r="M1026" s="69"/>
      <c r="N1026" s="69"/>
      <c r="O1026" s="69"/>
      <c r="P1026" s="69"/>
    </row>
    <row r="1027" spans="1:18" s="24" customFormat="1" ht="30" customHeight="1">
      <c r="A1027" s="176"/>
      <c r="B1027" s="176"/>
      <c r="K1027" s="69"/>
      <c r="L1027" s="69"/>
      <c r="M1027" s="69"/>
      <c r="N1027" s="69"/>
      <c r="O1027" s="69"/>
      <c r="P1027" s="69"/>
    </row>
    <row r="1028" spans="1:18" s="24" customFormat="1" ht="30" customHeight="1">
      <c r="A1028" s="176"/>
      <c r="B1028" s="177"/>
      <c r="K1028" s="69"/>
      <c r="L1028" s="69"/>
      <c r="M1028" s="69"/>
      <c r="N1028" s="69"/>
      <c r="O1028" s="69"/>
      <c r="P1028" s="69"/>
      <c r="Q1028" s="175"/>
      <c r="R1028" s="175"/>
    </row>
    <row r="1029" spans="1:18" s="24" customFormat="1" ht="30" customHeight="1">
      <c r="A1029" s="176"/>
      <c r="B1029" s="177"/>
      <c r="K1029" s="69"/>
      <c r="L1029" s="69"/>
      <c r="M1029" s="69"/>
      <c r="N1029" s="69"/>
      <c r="O1029" s="69"/>
      <c r="P1029" s="69"/>
    </row>
    <row r="1030" spans="1:18" s="24" customFormat="1" ht="30" customHeight="1">
      <c r="A1030" s="176"/>
      <c r="B1030" s="177"/>
    </row>
    <row r="1031" spans="1:18" s="24" customFormat="1" ht="30" customHeight="1">
      <c r="A1031" s="176"/>
      <c r="B1031" s="177"/>
      <c r="K1031" s="73"/>
      <c r="L1031" s="73"/>
      <c r="M1031" s="73"/>
      <c r="N1031" s="73"/>
      <c r="O1031" s="73"/>
      <c r="P1031" s="73"/>
      <c r="Q1031" s="123"/>
      <c r="R1031" s="123"/>
    </row>
    <row r="1032" spans="1:18" s="24" customFormat="1" ht="30" customHeight="1">
      <c r="A1032" s="176"/>
      <c r="B1032" s="177"/>
    </row>
    <row r="1033" spans="1:18" s="24" customFormat="1" ht="30" customHeight="1">
      <c r="A1033" s="176"/>
      <c r="B1033" s="177"/>
      <c r="K1033" s="69"/>
      <c r="L1033" s="69"/>
      <c r="M1033" s="69"/>
      <c r="N1033" s="69"/>
      <c r="O1033" s="69"/>
      <c r="P1033" s="69"/>
    </row>
    <row r="1034" spans="1:18" s="24" customFormat="1" ht="30" customHeight="1">
      <c r="A1034" s="176"/>
      <c r="B1034" s="176"/>
      <c r="K1034" s="69"/>
      <c r="L1034" s="69"/>
      <c r="M1034" s="69"/>
      <c r="N1034" s="69"/>
      <c r="O1034" s="69"/>
      <c r="P1034" s="69"/>
    </row>
    <row r="1035" spans="1:18" s="24" customFormat="1" ht="30" customHeight="1">
      <c r="A1035" s="176"/>
      <c r="B1035" s="177"/>
    </row>
    <row r="1036" spans="1:18" s="24" customFormat="1" ht="30" customHeight="1">
      <c r="A1036" s="176"/>
      <c r="B1036" s="176"/>
    </row>
    <row r="1037" spans="1:18" s="24" customFormat="1" ht="30" customHeight="1">
      <c r="A1037" s="176"/>
      <c r="B1037" s="177"/>
    </row>
    <row r="1038" spans="1:18" s="24" customFormat="1" ht="30" customHeight="1">
      <c r="A1038" s="176"/>
      <c r="B1038" s="177"/>
    </row>
    <row r="1039" spans="1:18" s="24" customFormat="1" ht="30" customHeight="1">
      <c r="A1039" s="176"/>
      <c r="B1039" s="176"/>
    </row>
    <row r="1040" spans="1:18" s="24" customFormat="1" ht="30" customHeight="1">
      <c r="A1040" s="176"/>
      <c r="B1040" s="176"/>
    </row>
    <row r="1041" spans="1:18" s="24" customFormat="1" ht="30" customHeight="1">
      <c r="A1041" s="176"/>
      <c r="B1041" s="176"/>
    </row>
    <row r="1042" spans="1:18" s="24" customFormat="1" ht="30" customHeight="1">
      <c r="A1042" s="185"/>
      <c r="B1042" s="185"/>
      <c r="K1042" s="69"/>
      <c r="L1042" s="69"/>
      <c r="M1042" s="69"/>
      <c r="N1042" s="69"/>
      <c r="O1042" s="69"/>
      <c r="P1042" s="69"/>
      <c r="Q1042" s="252"/>
      <c r="R1042" s="252"/>
    </row>
    <row r="1043" spans="1:18" s="24" customFormat="1" ht="30" customHeight="1">
      <c r="A1043" s="176"/>
      <c r="B1043" s="176"/>
    </row>
    <row r="1044" spans="1:18" s="24" customFormat="1" ht="30" customHeight="1">
      <c r="A1044" s="176"/>
      <c r="B1044" s="176"/>
    </row>
    <row r="1045" spans="1:18" s="24" customFormat="1" ht="30" customHeight="1">
      <c r="A1045" s="176"/>
      <c r="B1045" s="176"/>
    </row>
    <row r="1046" spans="1:18" s="24" customFormat="1" ht="30" customHeight="1">
      <c r="A1046" s="177"/>
      <c r="B1046" s="177"/>
    </row>
    <row r="1047" spans="1:18" s="24" customFormat="1" ht="30" customHeight="1">
      <c r="A1047" s="176"/>
      <c r="B1047" s="176"/>
    </row>
    <row r="1048" spans="1:18" s="24" customFormat="1" ht="30" customHeight="1">
      <c r="A1048" s="176"/>
      <c r="B1048" s="176"/>
      <c r="K1048" s="175"/>
      <c r="L1048" s="175"/>
      <c r="M1048" s="175"/>
      <c r="N1048" s="175"/>
      <c r="O1048" s="175"/>
      <c r="P1048" s="175"/>
    </row>
    <row r="1049" spans="1:18" s="24" customFormat="1" ht="30" customHeight="1">
      <c r="A1049" s="176"/>
      <c r="B1049" s="176"/>
    </row>
    <row r="1050" spans="1:18" s="24" customFormat="1" ht="30" customHeight="1">
      <c r="A1050" s="176"/>
      <c r="B1050" s="176"/>
    </row>
    <row r="1051" spans="1:18" s="24" customFormat="1" ht="30" customHeight="1">
      <c r="A1051" s="176"/>
      <c r="B1051" s="176"/>
    </row>
    <row r="1052" spans="1:18" s="24" customFormat="1" ht="30" customHeight="1">
      <c r="A1052" s="176"/>
      <c r="B1052" s="176"/>
      <c r="K1052" s="123"/>
      <c r="L1052" s="123"/>
      <c r="M1052" s="123"/>
      <c r="N1052" s="123"/>
      <c r="O1052" s="123"/>
      <c r="P1052" s="123"/>
    </row>
    <row r="1053" spans="1:18" s="24" customFormat="1" ht="30" customHeight="1">
      <c r="A1053" s="176"/>
      <c r="B1053" s="176"/>
    </row>
    <row r="1054" spans="1:18" s="24" customFormat="1" ht="30" customHeight="1">
      <c r="A1054" s="176"/>
      <c r="B1054" s="176"/>
    </row>
    <row r="1055" spans="1:18" s="24" customFormat="1" ht="30" customHeight="1">
      <c r="A1055" s="176"/>
      <c r="B1055" s="176"/>
    </row>
    <row r="1056" spans="1:18" s="24" customFormat="1" ht="30" customHeight="1">
      <c r="A1056" s="170"/>
      <c r="B1056" s="170"/>
    </row>
    <row r="1057" spans="1:16" s="24" customFormat="1" ht="30" customHeight="1">
      <c r="A1057" s="170"/>
      <c r="B1057" s="170"/>
    </row>
    <row r="1058" spans="1:16" s="24" customFormat="1" ht="30" customHeight="1">
      <c r="A1058" s="203"/>
      <c r="B1058" s="203"/>
      <c r="K1058" s="175"/>
      <c r="L1058" s="175"/>
      <c r="M1058" s="175"/>
      <c r="N1058" s="175"/>
      <c r="O1058" s="175"/>
      <c r="P1058" s="175"/>
    </row>
    <row r="1059" spans="1:16" s="24" customFormat="1" ht="30" customHeight="1">
      <c r="A1059" s="185"/>
      <c r="B1059" s="185"/>
    </row>
    <row r="1060" spans="1:16" s="24" customFormat="1" ht="30" customHeight="1">
      <c r="A1060" s="176"/>
      <c r="B1060" s="176"/>
    </row>
    <row r="1061" spans="1:16" s="24" customFormat="1" ht="30" customHeight="1">
      <c r="A1061" s="176"/>
      <c r="B1061" s="176"/>
      <c r="K1061" s="123"/>
      <c r="L1061" s="123"/>
      <c r="M1061" s="123"/>
      <c r="N1061" s="123"/>
      <c r="O1061" s="123"/>
      <c r="P1061" s="123"/>
    </row>
    <row r="1062" spans="1:16" s="24" customFormat="1" ht="30" customHeight="1">
      <c r="A1062" s="176"/>
      <c r="B1062" s="176"/>
    </row>
    <row r="1063" spans="1:16" s="24" customFormat="1" ht="30" customHeight="1">
      <c r="A1063" s="176"/>
      <c r="B1063" s="176"/>
      <c r="K1063" s="22" t="e">
        <f>#REF!</f>
        <v>#REF!</v>
      </c>
    </row>
    <row r="1064" spans="1:16" s="24" customFormat="1" ht="30" customHeight="1">
      <c r="A1064" s="176"/>
      <c r="B1064" s="176"/>
    </row>
    <row r="1065" spans="1:16" s="24" customFormat="1" ht="30" customHeight="1">
      <c r="A1065" s="201"/>
      <c r="B1065" s="201"/>
    </row>
    <row r="1066" spans="1:16" s="24" customFormat="1" ht="30" customHeight="1">
      <c r="A1066" s="176"/>
      <c r="B1066" s="176"/>
    </row>
    <row r="1067" spans="1:16" s="24" customFormat="1" ht="30" customHeight="1">
      <c r="A1067" s="176"/>
      <c r="B1067" s="176"/>
    </row>
    <row r="1068" spans="1:16" s="24" customFormat="1" ht="30" customHeight="1">
      <c r="A1068" s="176"/>
      <c r="B1068" s="176"/>
    </row>
    <row r="1069" spans="1:16" s="24" customFormat="1" ht="30" customHeight="1">
      <c r="A1069" s="176"/>
      <c r="B1069" s="176"/>
    </row>
    <row r="1070" spans="1:16" s="24" customFormat="1" ht="30" customHeight="1">
      <c r="A1070" s="176"/>
      <c r="B1070" s="176"/>
    </row>
    <row r="1071" spans="1:16" s="24" customFormat="1" ht="30" customHeight="1">
      <c r="A1071" s="176"/>
      <c r="B1071" s="176"/>
    </row>
    <row r="1072" spans="1:16" s="24" customFormat="1" ht="30" customHeight="1">
      <c r="A1072" s="176"/>
      <c r="B1072" s="176"/>
      <c r="I1072" s="123"/>
      <c r="J1072" s="123"/>
      <c r="K1072" s="252"/>
      <c r="L1072" s="252"/>
      <c r="M1072" s="252"/>
      <c r="N1072" s="252"/>
      <c r="O1072" s="252"/>
      <c r="P1072" s="252"/>
    </row>
    <row r="1073" spans="1:39" s="24" customFormat="1" ht="30" customHeight="1">
      <c r="A1073" s="176"/>
      <c r="B1073" s="176"/>
    </row>
    <row r="1074" spans="1:39" s="24" customFormat="1" ht="30" customHeight="1">
      <c r="A1074" s="176"/>
      <c r="B1074" s="176"/>
    </row>
    <row r="1075" spans="1:39" s="123" customFormat="1" ht="30" customHeight="1">
      <c r="A1075" s="176"/>
      <c r="B1075" s="176"/>
      <c r="C1075" s="24"/>
      <c r="D1075" s="24"/>
      <c r="E1075" s="24"/>
      <c r="F1075" s="24"/>
      <c r="G1075" s="24"/>
      <c r="H1075" s="24"/>
      <c r="I1075" s="24"/>
      <c r="J1075" s="24"/>
      <c r="K1075" s="24"/>
      <c r="L1075" s="24"/>
      <c r="M1075" s="24"/>
      <c r="N1075" s="24"/>
      <c r="O1075" s="24"/>
      <c r="P1075" s="24"/>
      <c r="Q1075" s="24"/>
      <c r="R1075" s="24"/>
      <c r="AA1075" s="24"/>
      <c r="AB1075" s="24"/>
      <c r="AC1075" s="24"/>
      <c r="AD1075" s="24"/>
      <c r="AE1075" s="24"/>
      <c r="AF1075" s="24"/>
      <c r="AG1075" s="24"/>
      <c r="AH1075" s="24"/>
      <c r="AI1075" s="24"/>
      <c r="AJ1075" s="24"/>
      <c r="AK1075" s="24"/>
      <c r="AL1075" s="24"/>
      <c r="AM1075" s="24"/>
    </row>
    <row r="1076" spans="1:39" s="24" customFormat="1" ht="30" customHeight="1">
      <c r="A1076" s="201"/>
      <c r="B1076" s="201"/>
      <c r="C1076" s="123"/>
      <c r="D1076" s="123"/>
      <c r="E1076" s="123"/>
      <c r="F1076" s="123"/>
      <c r="G1076" s="123"/>
      <c r="H1076" s="123"/>
    </row>
    <row r="1077" spans="1:39" s="24" customFormat="1" ht="30" customHeight="1">
      <c r="A1077" s="176"/>
      <c r="B1077" s="176"/>
    </row>
    <row r="1078" spans="1:39" s="24" customFormat="1" ht="30" customHeight="1">
      <c r="A1078" s="176"/>
      <c r="B1078" s="176"/>
    </row>
    <row r="1079" spans="1:39" s="24" customFormat="1" ht="30" customHeight="1">
      <c r="A1079" s="176"/>
      <c r="B1079" s="176"/>
    </row>
    <row r="1080" spans="1:39" s="24" customFormat="1" ht="30" customHeight="1">
      <c r="A1080" s="176"/>
      <c r="B1080" s="176"/>
    </row>
    <row r="1081" spans="1:39" s="175" customFormat="1" ht="30" customHeight="1">
      <c r="A1081" s="176"/>
      <c r="B1081" s="176"/>
      <c r="C1081" s="24"/>
      <c r="D1081" s="24"/>
      <c r="E1081" s="24"/>
      <c r="F1081" s="24"/>
      <c r="G1081" s="24"/>
      <c r="H1081" s="24"/>
      <c r="I1081" s="24"/>
      <c r="J1081" s="24"/>
      <c r="K1081" s="24"/>
      <c r="L1081" s="24"/>
      <c r="M1081" s="24"/>
      <c r="N1081" s="24"/>
      <c r="O1081" s="24"/>
      <c r="P1081" s="24"/>
      <c r="Q1081" s="24"/>
      <c r="R1081" s="24"/>
      <c r="S1081" s="24"/>
      <c r="T1081" s="24"/>
      <c r="U1081" s="24"/>
      <c r="V1081" s="24"/>
      <c r="W1081" s="24"/>
      <c r="X1081" s="24"/>
      <c r="Y1081" s="24"/>
      <c r="Z1081" s="24"/>
    </row>
    <row r="1082" spans="1:39" s="24" customFormat="1" ht="30" customHeight="1">
      <c r="A1082" s="176"/>
      <c r="B1082" s="176"/>
    </row>
    <row r="1083" spans="1:39" s="24" customFormat="1" ht="30" customHeight="1">
      <c r="A1083" s="176"/>
      <c r="B1083" s="176"/>
    </row>
    <row r="1084" spans="1:39" s="24" customFormat="1" ht="30" customHeight="1">
      <c r="A1084" s="176"/>
      <c r="B1084" s="176"/>
      <c r="AA1084" s="123"/>
      <c r="AB1084" s="123"/>
      <c r="AC1084" s="123"/>
      <c r="AD1084" s="123"/>
      <c r="AE1084" s="123"/>
      <c r="AF1084" s="123"/>
      <c r="AG1084" s="123"/>
      <c r="AH1084" s="123"/>
      <c r="AI1084" s="123"/>
      <c r="AJ1084" s="123"/>
      <c r="AK1084" s="123"/>
      <c r="AL1084" s="123"/>
      <c r="AM1084" s="123"/>
    </row>
    <row r="1085" spans="1:39" s="24" customFormat="1" ht="30" customHeight="1">
      <c r="A1085" s="176"/>
      <c r="B1085" s="176"/>
    </row>
    <row r="1086" spans="1:39" s="24" customFormat="1" ht="30" customHeight="1">
      <c r="A1086" s="176"/>
      <c r="B1086" s="176"/>
    </row>
    <row r="1087" spans="1:39" s="24" customFormat="1" ht="30" customHeight="1">
      <c r="A1087" s="176"/>
      <c r="B1087" s="176"/>
    </row>
    <row r="1088" spans="1:39" s="24" customFormat="1" ht="30" customHeight="1">
      <c r="A1088" s="176"/>
      <c r="B1088" s="176"/>
    </row>
    <row r="1089" spans="1:39" s="24" customFormat="1" ht="30" customHeight="1">
      <c r="A1089" s="176"/>
      <c r="B1089" s="176"/>
    </row>
    <row r="1090" spans="1:39" s="24" customFormat="1" ht="30" customHeight="1">
      <c r="A1090" s="176"/>
      <c r="B1090" s="176"/>
    </row>
    <row r="1091" spans="1:39" s="24" customFormat="1" ht="30" customHeight="1">
      <c r="A1091" s="176"/>
      <c r="B1091" s="176"/>
    </row>
    <row r="1092" spans="1:39" s="24" customFormat="1" ht="30" customHeight="1">
      <c r="A1092" s="176"/>
      <c r="B1092" s="176"/>
    </row>
    <row r="1093" spans="1:39" s="24" customFormat="1" ht="30" customHeight="1">
      <c r="A1093" s="176"/>
      <c r="B1093" s="176"/>
    </row>
    <row r="1094" spans="1:39" s="24" customFormat="1" ht="30" customHeight="1">
      <c r="A1094" s="176"/>
      <c r="B1094" s="176"/>
    </row>
    <row r="1095" spans="1:39" s="24" customFormat="1" ht="30" customHeight="1">
      <c r="A1095" s="176"/>
      <c r="B1095" s="176"/>
    </row>
    <row r="1096" spans="1:39" s="24" customFormat="1" ht="30" customHeight="1">
      <c r="A1096" s="176"/>
      <c r="B1096" s="176"/>
    </row>
    <row r="1097" spans="1:39" s="123" customFormat="1" ht="30" customHeight="1">
      <c r="A1097" s="176"/>
      <c r="B1097" s="176"/>
      <c r="C1097" s="24"/>
      <c r="D1097" s="24"/>
      <c r="E1097" s="24"/>
      <c r="F1097" s="24"/>
      <c r="G1097" s="24"/>
      <c r="H1097" s="24"/>
      <c r="I1097" s="24"/>
      <c r="J1097" s="24"/>
      <c r="K1097" s="24"/>
      <c r="L1097" s="24"/>
      <c r="M1097" s="24"/>
      <c r="N1097" s="24"/>
      <c r="O1097" s="24"/>
      <c r="P1097" s="24"/>
      <c r="Q1097" s="24"/>
      <c r="R1097" s="24"/>
      <c r="AA1097" s="24"/>
      <c r="AB1097" s="24"/>
      <c r="AC1097" s="24"/>
      <c r="AD1097" s="24"/>
      <c r="AE1097" s="24"/>
      <c r="AF1097" s="24"/>
      <c r="AG1097" s="24"/>
      <c r="AH1097" s="24"/>
      <c r="AI1097" s="24"/>
      <c r="AJ1097" s="24"/>
      <c r="AK1097" s="24"/>
      <c r="AL1097" s="24"/>
      <c r="AM1097" s="24"/>
    </row>
    <row r="1098" spans="1:39" s="24" customFormat="1" ht="30" customHeight="1">
      <c r="A1098" s="176"/>
      <c r="B1098" s="176"/>
    </row>
    <row r="1099" spans="1:39" s="24" customFormat="1" ht="30" customHeight="1">
      <c r="A1099" s="176"/>
      <c r="B1099" s="176"/>
    </row>
    <row r="1100" spans="1:39" s="24" customFormat="1" ht="30" customHeight="1">
      <c r="A1100" s="176"/>
      <c r="B1100" s="176"/>
    </row>
    <row r="1101" spans="1:39" s="24" customFormat="1" ht="30" customHeight="1">
      <c r="A1101" s="176"/>
      <c r="B1101" s="176"/>
    </row>
    <row r="1102" spans="1:39" s="24" customFormat="1" ht="30" customHeight="1">
      <c r="A1102" s="176"/>
      <c r="B1102" s="176"/>
    </row>
    <row r="1103" spans="1:39" s="24" customFormat="1" ht="30" customHeight="1">
      <c r="A1103" s="176"/>
      <c r="B1103" s="176"/>
    </row>
    <row r="1104" spans="1:39" s="24" customFormat="1" ht="30" customHeight="1">
      <c r="A1104" s="176"/>
      <c r="B1104" s="176"/>
    </row>
    <row r="1105" spans="1:39" s="24" customFormat="1" ht="30" customHeight="1">
      <c r="A1105" s="176"/>
      <c r="B1105" s="176"/>
    </row>
    <row r="1106" spans="1:39" s="24" customFormat="1" ht="30" customHeight="1">
      <c r="A1106" s="176"/>
      <c r="B1106" s="176"/>
      <c r="AA1106" s="123"/>
      <c r="AB1106" s="123"/>
      <c r="AC1106" s="123"/>
      <c r="AD1106" s="123"/>
      <c r="AE1106" s="123"/>
      <c r="AF1106" s="123"/>
      <c r="AG1106" s="123"/>
      <c r="AH1106" s="123"/>
      <c r="AI1106" s="123"/>
      <c r="AJ1106" s="123"/>
      <c r="AK1106" s="123"/>
      <c r="AL1106" s="123"/>
      <c r="AM1106" s="123"/>
    </row>
    <row r="1107" spans="1:39" s="24" customFormat="1" ht="30" customHeight="1">
      <c r="A1107" s="176"/>
      <c r="B1107" s="176"/>
    </row>
    <row r="1108" spans="1:39" s="24" customFormat="1" ht="30" customHeight="1">
      <c r="A1108" s="176"/>
      <c r="B1108" s="176"/>
    </row>
    <row r="1109" spans="1:39" s="24" customFormat="1" ht="30" customHeight="1">
      <c r="A1109" s="176"/>
      <c r="B1109" s="176"/>
    </row>
    <row r="1110" spans="1:39" s="24" customFormat="1" ht="30" customHeight="1">
      <c r="A1110" s="176"/>
      <c r="B1110" s="176"/>
    </row>
    <row r="1111" spans="1:39" s="24" customFormat="1" ht="30" customHeight="1">
      <c r="A1111" s="176"/>
      <c r="B1111" s="176"/>
    </row>
    <row r="1112" spans="1:39" s="24" customFormat="1" ht="30" customHeight="1">
      <c r="A1112" s="176"/>
      <c r="B1112" s="176"/>
    </row>
    <row r="1113" spans="1:39" s="24" customFormat="1" ht="30" customHeight="1">
      <c r="A1113" s="176"/>
      <c r="B1113" s="176"/>
    </row>
    <row r="1114" spans="1:39" s="24" customFormat="1" ht="30" customHeight="1">
      <c r="A1114" s="176"/>
      <c r="B1114" s="176"/>
    </row>
    <row r="1115" spans="1:39" s="24" customFormat="1" ht="30" customHeight="1">
      <c r="A1115" s="176"/>
      <c r="B1115" s="176"/>
    </row>
    <row r="1116" spans="1:39" s="24" customFormat="1" ht="30" customHeight="1">
      <c r="A1116" s="176"/>
      <c r="B1116" s="176"/>
    </row>
    <row r="1117" spans="1:39" s="24" customFormat="1" ht="30" customHeight="1">
      <c r="A1117" s="176"/>
      <c r="B1117" s="176"/>
    </row>
    <row r="1118" spans="1:39" s="24" customFormat="1" ht="30" customHeight="1">
      <c r="A1118" s="176"/>
      <c r="B1118" s="176"/>
    </row>
    <row r="1119" spans="1:39" s="24" customFormat="1" ht="30" customHeight="1">
      <c r="A1119" s="176"/>
      <c r="B1119" s="176"/>
    </row>
    <row r="1120" spans="1:39" s="24" customFormat="1" ht="30" customHeight="1">
      <c r="A1120" s="176"/>
      <c r="B1120" s="176"/>
    </row>
    <row r="1121" spans="1:2" s="24" customFormat="1" ht="30" customHeight="1">
      <c r="A1121" s="176"/>
      <c r="B1121" s="176"/>
    </row>
    <row r="1122" spans="1:2" s="24" customFormat="1" ht="30" customHeight="1">
      <c r="A1122" s="176"/>
      <c r="B1122" s="176"/>
    </row>
    <row r="1123" spans="1:2" s="24" customFormat="1" ht="30" customHeight="1">
      <c r="A1123" s="176"/>
      <c r="B1123" s="176"/>
    </row>
    <row r="1124" spans="1:2" s="24" customFormat="1" ht="30" customHeight="1">
      <c r="A1124" s="176"/>
      <c r="B1124" s="176"/>
    </row>
    <row r="1125" spans="1:2" s="24" customFormat="1" ht="30" customHeight="1">
      <c r="A1125" s="176"/>
      <c r="B1125" s="176"/>
    </row>
    <row r="1126" spans="1:2" s="24" customFormat="1" ht="30" customHeight="1">
      <c r="A1126" s="176"/>
      <c r="B1126" s="176"/>
    </row>
    <row r="1127" spans="1:2" s="24" customFormat="1" ht="30" customHeight="1">
      <c r="A1127" s="176"/>
      <c r="B1127" s="176"/>
    </row>
    <row r="1128" spans="1:2" s="24" customFormat="1" ht="30" customHeight="1">
      <c r="A1128" s="176"/>
      <c r="B1128" s="176"/>
    </row>
    <row r="1129" spans="1:2" s="24" customFormat="1" ht="30" customHeight="1">
      <c r="A1129" s="176"/>
      <c r="B1129" s="176"/>
    </row>
    <row r="1130" spans="1:2" s="24" customFormat="1" ht="30" customHeight="1">
      <c r="A1130" s="176"/>
      <c r="B1130" s="176"/>
    </row>
    <row r="1131" spans="1:2" s="24" customFormat="1" ht="30" customHeight="1">
      <c r="A1131" s="176"/>
      <c r="B1131" s="176"/>
    </row>
    <row r="1132" spans="1:2" s="24" customFormat="1" ht="30" customHeight="1">
      <c r="A1132" s="176"/>
      <c r="B1132" s="176"/>
    </row>
    <row r="1133" spans="1:2" s="24" customFormat="1" ht="30" customHeight="1">
      <c r="A1133" s="176"/>
      <c r="B1133" s="176"/>
    </row>
    <row r="1134" spans="1:2" s="24" customFormat="1" ht="30" customHeight="1">
      <c r="A1134" s="176"/>
      <c r="B1134" s="176"/>
    </row>
    <row r="1135" spans="1:2" s="24" customFormat="1" ht="30" customHeight="1">
      <c r="A1135" s="176"/>
      <c r="B1135" s="176"/>
    </row>
    <row r="1136" spans="1:2" s="24" customFormat="1" ht="30" customHeight="1">
      <c r="A1136" s="176"/>
      <c r="B1136" s="176"/>
    </row>
    <row r="1137" spans="1:26" s="24" customFormat="1" ht="30" customHeight="1">
      <c r="A1137" s="176"/>
      <c r="B1137" s="176"/>
    </row>
    <row r="1138" spans="1:26" s="24" customFormat="1" ht="30" customHeight="1">
      <c r="A1138" s="176"/>
      <c r="B1138" s="176"/>
    </row>
    <row r="1139" spans="1:26" s="24" customFormat="1" ht="30" customHeight="1">
      <c r="A1139" s="176"/>
      <c r="B1139" s="176"/>
      <c r="K1139" s="22" t="e">
        <f>#REF!</f>
        <v>#REF!</v>
      </c>
    </row>
    <row r="1140" spans="1:26" s="24" customFormat="1" ht="30" customHeight="1">
      <c r="A1140" s="176"/>
      <c r="B1140" s="176"/>
    </row>
    <row r="1141" spans="1:26" s="24" customFormat="1" ht="30" customHeight="1">
      <c r="A1141" s="176"/>
      <c r="B1141" s="176"/>
      <c r="K1141" s="22" t="e">
        <f>#REF!+K101+K181+K254+K336+K406+K500+K578+K664+K745+K834+K903+K978+K1063+K1139</f>
        <v>#REF!</v>
      </c>
    </row>
    <row r="1142" spans="1:26" s="175" customFormat="1" ht="30" customHeight="1">
      <c r="A1142" s="176"/>
      <c r="B1142" s="176"/>
      <c r="C1142" s="24"/>
      <c r="D1142" s="24"/>
      <c r="E1142" s="24"/>
      <c r="F1142" s="24"/>
      <c r="G1142" s="24"/>
      <c r="H1142" s="24"/>
      <c r="I1142" s="24"/>
      <c r="J1142" s="24"/>
      <c r="K1142" s="22" t="e">
        <f>K1141/15</f>
        <v>#REF!</v>
      </c>
      <c r="L1142" s="24"/>
      <c r="M1142" s="24"/>
      <c r="N1142" s="24"/>
      <c r="O1142" s="24"/>
      <c r="P1142" s="24"/>
      <c r="Q1142" s="24"/>
      <c r="R1142" s="24"/>
      <c r="S1142" s="24"/>
      <c r="T1142" s="24"/>
      <c r="U1142" s="24"/>
      <c r="V1142" s="24"/>
      <c r="W1142" s="24"/>
      <c r="X1142" s="24"/>
      <c r="Y1142" s="24"/>
      <c r="Z1142" s="24"/>
    </row>
    <row r="1143" spans="1:26" s="24" customFormat="1" ht="30" customHeight="1">
      <c r="A1143" s="176"/>
      <c r="B1143" s="176"/>
    </row>
    <row r="1144" spans="1:26" s="24" customFormat="1" ht="30" customHeight="1">
      <c r="A1144" s="176"/>
      <c r="B1144" s="176"/>
    </row>
    <row r="1145" spans="1:26" s="24" customFormat="1" ht="30" customHeight="1">
      <c r="A1145" s="176"/>
      <c r="B1145" s="176"/>
    </row>
    <row r="1146" spans="1:26" s="24" customFormat="1" ht="30" customHeight="1">
      <c r="A1146" s="255"/>
      <c r="B1146" s="255"/>
    </row>
    <row r="1147" spans="1:26" s="24" customFormat="1" ht="30" customHeight="1">
      <c r="A1147" s="255"/>
      <c r="B1147" s="255"/>
    </row>
    <row r="1148" spans="1:26" s="24" customFormat="1" ht="30" customHeight="1">
      <c r="A1148" s="255"/>
      <c r="B1148" s="255"/>
    </row>
    <row r="1149" spans="1:26" s="24" customFormat="1" ht="30" customHeight="1">
      <c r="A1149" s="170"/>
      <c r="B1149" s="170"/>
    </row>
    <row r="1150" spans="1:26" s="24" customFormat="1" ht="30" customHeight="1">
      <c r="A1150" s="203"/>
      <c r="B1150" s="203"/>
      <c r="Q1150" s="123"/>
      <c r="R1150" s="123"/>
    </row>
    <row r="1151" spans="1:26" s="24" customFormat="1" ht="30" customHeight="1">
      <c r="A1151" s="185"/>
      <c r="B1151" s="185"/>
    </row>
    <row r="1152" spans="1:26" s="24" customFormat="1" ht="30" customHeight="1">
      <c r="A1152" s="176"/>
      <c r="B1152" s="176"/>
    </row>
    <row r="1153" spans="1:26" s="24" customFormat="1" ht="30" customHeight="1">
      <c r="A1153" s="176"/>
      <c r="B1153" s="176"/>
      <c r="C1153" s="24">
        <v>100</v>
      </c>
      <c r="D1153" s="24">
        <v>6.1</v>
      </c>
      <c r="E1153" s="24">
        <v>10.5</v>
      </c>
      <c r="F1153" s="24">
        <v>9.8000000000000007</v>
      </c>
      <c r="G1153" s="24">
        <v>158</v>
      </c>
    </row>
    <row r="1154" spans="1:26" s="24" customFormat="1" ht="30" customHeight="1">
      <c r="A1154" s="176"/>
      <c r="B1154" s="176"/>
    </row>
    <row r="1155" spans="1:26" s="175" customFormat="1" ht="30" customHeight="1">
      <c r="A1155" s="176"/>
      <c r="B1155" s="176"/>
      <c r="C1155" s="24"/>
      <c r="D1155" s="24"/>
      <c r="E1155" s="24"/>
      <c r="F1155" s="24"/>
      <c r="G1155" s="24"/>
      <c r="H1155" s="24"/>
      <c r="I1155" s="24"/>
      <c r="J1155" s="24"/>
      <c r="K1155" s="24"/>
      <c r="L1155" s="24"/>
      <c r="M1155" s="24"/>
      <c r="N1155" s="24"/>
      <c r="O1155" s="24"/>
      <c r="P1155" s="24"/>
      <c r="Q1155" s="24"/>
      <c r="R1155" s="24"/>
      <c r="S1155" s="24"/>
      <c r="T1155" s="24"/>
      <c r="U1155" s="24"/>
      <c r="V1155" s="24"/>
      <c r="W1155" s="24"/>
      <c r="X1155" s="24"/>
      <c r="Y1155" s="24"/>
      <c r="Z1155" s="24"/>
    </row>
    <row r="1156" spans="1:26" s="24" customFormat="1" ht="42.75" customHeight="1">
      <c r="A1156" s="176"/>
      <c r="B1156" s="176"/>
    </row>
    <row r="1157" spans="1:26" s="24" customFormat="1" ht="38.25" customHeight="1">
      <c r="A1157" s="176"/>
      <c r="B1157" s="176"/>
    </row>
    <row r="1158" spans="1:26" s="24" customFormat="1" ht="32.25" customHeight="1">
      <c r="A1158" s="176"/>
      <c r="B1158" s="176"/>
    </row>
    <row r="1159" spans="1:26" s="24" customFormat="1" ht="30" customHeight="1">
      <c r="A1159" s="176"/>
      <c r="B1159" s="176"/>
    </row>
    <row r="1160" spans="1:26" s="24" customFormat="1" ht="24.9" customHeight="1">
      <c r="A1160" s="176"/>
      <c r="B1160" s="176"/>
    </row>
    <row r="1161" spans="1:26" s="24" customFormat="1" ht="24.9" customHeight="1">
      <c r="A1161" s="176"/>
      <c r="B1161" s="176"/>
    </row>
    <row r="1162" spans="1:26" s="24" customFormat="1" ht="24.9" customHeight="1">
      <c r="A1162" s="176"/>
      <c r="B1162" s="176"/>
    </row>
    <row r="1163" spans="1:26" s="24" customFormat="1" ht="24.9" customHeight="1">
      <c r="A1163" s="176"/>
      <c r="B1163" s="176"/>
    </row>
    <row r="1164" spans="1:26" s="24" customFormat="1" ht="24.9" customHeight="1">
      <c r="A1164" s="176"/>
      <c r="B1164" s="176"/>
    </row>
    <row r="1165" spans="1:26" s="24" customFormat="1" ht="24.9" customHeight="1">
      <c r="A1165" s="176"/>
      <c r="B1165" s="176"/>
    </row>
    <row r="1166" spans="1:26" s="24" customFormat="1" ht="24.9" customHeight="1">
      <c r="A1166" s="176"/>
      <c r="B1166" s="176"/>
    </row>
    <row r="1167" spans="1:26" s="24" customFormat="1" ht="24.9" customHeight="1">
      <c r="A1167" s="176"/>
      <c r="B1167" s="176"/>
    </row>
    <row r="1168" spans="1:26" s="24" customFormat="1" ht="24.9" customHeight="1">
      <c r="A1168" s="176"/>
      <c r="B1168" s="176"/>
    </row>
    <row r="1169" spans="1:18" s="24" customFormat="1" ht="24.9" customHeight="1">
      <c r="A1169" s="176"/>
      <c r="B1169" s="176"/>
    </row>
    <row r="1170" spans="1:18" s="24" customFormat="1" ht="24.9" customHeight="1">
      <c r="A1170" s="176"/>
      <c r="B1170" s="176"/>
    </row>
    <row r="1171" spans="1:18" s="24" customFormat="1" ht="24.9" customHeight="1">
      <c r="A1171" s="176"/>
      <c r="B1171" s="176"/>
    </row>
    <row r="1172" spans="1:18" s="24" customFormat="1" ht="24.9" customHeight="1">
      <c r="A1172" s="176"/>
      <c r="B1172" s="176"/>
    </row>
    <row r="1173" spans="1:18" s="24" customFormat="1" ht="30" customHeight="1">
      <c r="A1173" s="176"/>
      <c r="B1173" s="176"/>
    </row>
    <row r="1174" spans="1:18" s="24" customFormat="1" ht="60" customHeight="1">
      <c r="A1174" s="176"/>
      <c r="B1174" s="176"/>
    </row>
    <row r="1175" spans="1:18" s="24" customFormat="1" ht="24.9" customHeight="1">
      <c r="A1175" s="176"/>
      <c r="B1175" s="176"/>
    </row>
    <row r="1176" spans="1:18" s="24" customFormat="1" ht="24.9" customHeight="1">
      <c r="A1176" s="176"/>
      <c r="B1176" s="176"/>
    </row>
    <row r="1177" spans="1:18" s="24" customFormat="1" ht="24.9" customHeight="1">
      <c r="A1177" s="176"/>
      <c r="B1177" s="176"/>
    </row>
    <row r="1178" spans="1:18" s="24" customFormat="1" ht="24.9" customHeight="1">
      <c r="A1178" s="176"/>
      <c r="B1178" s="176"/>
    </row>
    <row r="1179" spans="1:18" s="24" customFormat="1" ht="24.9" customHeight="1">
      <c r="A1179" s="176"/>
      <c r="B1179" s="176"/>
    </row>
    <row r="1180" spans="1:18" s="24" customFormat="1" ht="24.9" customHeight="1">
      <c r="A1180" s="176"/>
      <c r="B1180" s="176"/>
      <c r="I1180" s="123"/>
      <c r="J1180" s="123"/>
      <c r="K1180" s="123"/>
      <c r="L1180" s="123"/>
      <c r="M1180" s="123"/>
      <c r="N1180" s="123"/>
      <c r="O1180" s="123"/>
      <c r="P1180" s="123"/>
    </row>
    <row r="1181" spans="1:18" s="24" customFormat="1" ht="20.100000000000001" customHeight="1">
      <c r="A1181" s="176"/>
      <c r="B1181" s="176"/>
    </row>
    <row r="1182" spans="1:18" s="24" customFormat="1" ht="20.100000000000001" customHeight="1">
      <c r="A1182" s="176"/>
      <c r="B1182" s="176"/>
    </row>
    <row r="1183" spans="1:18" s="24" customFormat="1" ht="20.100000000000001" customHeight="1">
      <c r="A1183" s="176"/>
      <c r="B1183" s="176"/>
      <c r="Q1183" s="175"/>
      <c r="R1183" s="175"/>
    </row>
    <row r="1184" spans="1:18" s="24" customFormat="1" ht="20.100000000000001" customHeight="1">
      <c r="A1184" s="201"/>
      <c r="B1184" s="201"/>
      <c r="C1184" s="123"/>
      <c r="D1184" s="123"/>
      <c r="E1184" s="123"/>
      <c r="F1184" s="123"/>
      <c r="G1184" s="123"/>
      <c r="H1184" s="123"/>
    </row>
    <row r="1185" spans="1:18" s="24" customFormat="1" ht="20.100000000000001" customHeight="1">
      <c r="A1185" s="176"/>
      <c r="B1185" s="176"/>
    </row>
    <row r="1186" spans="1:18" s="24" customFormat="1" ht="20.100000000000001" customHeight="1">
      <c r="A1186" s="176"/>
      <c r="B1186" s="176"/>
    </row>
    <row r="1187" spans="1:18" s="24" customFormat="1" ht="45" customHeight="1">
      <c r="A1187" s="176"/>
      <c r="B1187" s="176"/>
    </row>
    <row r="1188" spans="1:18" s="24" customFormat="1" ht="20.100000000000001" customHeight="1">
      <c r="A1188" s="176"/>
      <c r="B1188" s="176"/>
    </row>
    <row r="1189" spans="1:18" s="24" customFormat="1" ht="20.100000000000001" customHeight="1">
      <c r="A1189" s="176"/>
      <c r="B1189" s="176"/>
    </row>
    <row r="1190" spans="1:18" s="24" customFormat="1" ht="20.100000000000001" customHeight="1">
      <c r="A1190" s="176"/>
      <c r="B1190" s="176"/>
    </row>
    <row r="1191" spans="1:18" s="24" customFormat="1" ht="20.100000000000001" customHeight="1">
      <c r="A1191" s="176"/>
      <c r="B1191" s="176"/>
    </row>
    <row r="1192" spans="1:18" s="24" customFormat="1" ht="20.100000000000001" customHeight="1">
      <c r="A1192" s="176"/>
      <c r="B1192" s="176"/>
    </row>
    <row r="1193" spans="1:18" s="24" customFormat="1" ht="20.100000000000001" customHeight="1">
      <c r="A1193" s="176"/>
      <c r="B1193" s="176"/>
    </row>
    <row r="1194" spans="1:18" s="24" customFormat="1" ht="20.100000000000001" customHeight="1">
      <c r="A1194" s="176"/>
      <c r="B1194" s="176"/>
      <c r="Q1194" s="123"/>
      <c r="R1194" s="123"/>
    </row>
    <row r="1195" spans="1:18" s="24" customFormat="1" ht="20.100000000000001" customHeight="1">
      <c r="A1195" s="176"/>
      <c r="B1195" s="176"/>
    </row>
    <row r="1196" spans="1:18" s="24" customFormat="1" ht="20.100000000000001" customHeight="1">
      <c r="A1196" s="176"/>
      <c r="B1196" s="176"/>
    </row>
    <row r="1197" spans="1:18" s="24" customFormat="1" ht="20.100000000000001" customHeight="1">
      <c r="A1197" s="176"/>
      <c r="B1197" s="176"/>
    </row>
    <row r="1198" spans="1:18" s="24" customFormat="1" ht="20.100000000000001" customHeight="1">
      <c r="A1198" s="176"/>
      <c r="B1198" s="176"/>
    </row>
    <row r="1199" spans="1:18" s="24" customFormat="1" ht="20.100000000000001" customHeight="1">
      <c r="A1199" s="176"/>
      <c r="B1199" s="176"/>
    </row>
    <row r="1200" spans="1:18" s="24" customFormat="1" ht="20.100000000000001" customHeight="1">
      <c r="A1200" s="176"/>
      <c r="B1200" s="176"/>
    </row>
    <row r="1201" spans="1:18" s="24" customFormat="1" ht="20.100000000000001" customHeight="1">
      <c r="A1201" s="176"/>
      <c r="B1201" s="176"/>
    </row>
    <row r="1202" spans="1:18" s="24" customFormat="1" ht="20.100000000000001" customHeight="1">
      <c r="A1202" s="176"/>
      <c r="B1202" s="176"/>
      <c r="Q1202" s="123"/>
      <c r="R1202" s="123"/>
    </row>
    <row r="1203" spans="1:18" s="24" customFormat="1" ht="20.100000000000001" customHeight="1">
      <c r="A1203" s="176"/>
      <c r="B1203" s="176"/>
    </row>
    <row r="1204" spans="1:18" s="24" customFormat="1" ht="20.100000000000001" customHeight="1">
      <c r="A1204" s="176"/>
      <c r="B1204" s="176"/>
    </row>
    <row r="1205" spans="1:18" s="24" customFormat="1" ht="20.100000000000001" customHeight="1">
      <c r="A1205" s="176"/>
      <c r="B1205" s="176"/>
    </row>
    <row r="1206" spans="1:18" s="24" customFormat="1" ht="20.100000000000001" customHeight="1">
      <c r="A1206" s="176"/>
      <c r="B1206" s="176"/>
    </row>
    <row r="1207" spans="1:18" s="24" customFormat="1" ht="20.100000000000001" customHeight="1">
      <c r="A1207" s="176"/>
      <c r="B1207" s="176"/>
    </row>
    <row r="1208" spans="1:18" s="24" customFormat="1" ht="20.100000000000001" customHeight="1">
      <c r="A1208" s="176"/>
      <c r="B1208" s="176"/>
    </row>
    <row r="1209" spans="1:18" s="24" customFormat="1" ht="20.100000000000001" customHeight="1">
      <c r="A1209" s="176"/>
      <c r="B1209" s="176"/>
    </row>
    <row r="1210" spans="1:18" s="24" customFormat="1" ht="20.100000000000001" customHeight="1">
      <c r="A1210" s="176"/>
      <c r="B1210" s="176"/>
    </row>
    <row r="1211" spans="1:18" s="24" customFormat="1" ht="20.100000000000001" customHeight="1">
      <c r="A1211" s="176"/>
      <c r="B1211" s="176"/>
    </row>
    <row r="1212" spans="1:18" s="24" customFormat="1" ht="20.100000000000001" customHeight="1">
      <c r="A1212" s="176"/>
      <c r="B1212" s="176"/>
    </row>
    <row r="1213" spans="1:18" s="24" customFormat="1" ht="20.100000000000001" customHeight="1">
      <c r="A1213" s="176"/>
      <c r="B1213" s="176"/>
      <c r="K1213" s="175"/>
      <c r="L1213" s="175"/>
      <c r="M1213" s="175"/>
      <c r="N1213" s="175"/>
      <c r="O1213" s="175"/>
      <c r="P1213" s="175"/>
    </row>
    <row r="1214" spans="1:18" s="24" customFormat="1" ht="20.100000000000001" customHeight="1">
      <c r="A1214" s="176"/>
      <c r="B1214" s="176"/>
    </row>
    <row r="1215" spans="1:18" s="24" customFormat="1" ht="20.100000000000001" customHeight="1">
      <c r="A1215" s="176"/>
      <c r="B1215" s="176"/>
    </row>
    <row r="1216" spans="1:18" s="24" customFormat="1" ht="20.100000000000001" customHeight="1">
      <c r="A1216" s="176"/>
      <c r="B1216" s="176"/>
    </row>
    <row r="1217" spans="1:16" s="24" customFormat="1" ht="20.100000000000001" customHeight="1">
      <c r="A1217" s="228"/>
      <c r="B1217" s="228"/>
    </row>
    <row r="1218" spans="1:16" s="24" customFormat="1" ht="20.100000000000001" customHeight="1">
      <c r="A1218" s="176"/>
      <c r="B1218" s="176"/>
    </row>
    <row r="1219" spans="1:16" s="24" customFormat="1" ht="20.100000000000001" customHeight="1">
      <c r="A1219" s="176"/>
      <c r="B1219" s="176"/>
    </row>
    <row r="1220" spans="1:16" s="24" customFormat="1" ht="20.100000000000001" customHeight="1">
      <c r="A1220" s="176"/>
      <c r="B1220" s="176"/>
    </row>
    <row r="1221" spans="1:16" s="24" customFormat="1" ht="20.100000000000001" customHeight="1">
      <c r="A1221" s="176"/>
      <c r="B1221" s="176"/>
    </row>
    <row r="1222" spans="1:16" s="24" customFormat="1" ht="20.100000000000001" customHeight="1">
      <c r="A1222" s="176"/>
      <c r="B1222" s="176"/>
    </row>
    <row r="1223" spans="1:16" s="24" customFormat="1" ht="20.100000000000001" customHeight="1">
      <c r="A1223" s="176"/>
      <c r="B1223" s="176"/>
    </row>
    <row r="1224" spans="1:16" s="24" customFormat="1" ht="20.100000000000001" customHeight="1">
      <c r="A1224" s="176"/>
      <c r="B1224" s="176"/>
      <c r="I1224" s="123"/>
      <c r="J1224" s="123"/>
      <c r="K1224" s="123"/>
      <c r="L1224" s="123"/>
      <c r="M1224" s="123"/>
      <c r="N1224" s="123"/>
      <c r="O1224" s="123"/>
      <c r="P1224" s="123"/>
    </row>
    <row r="1225" spans="1:16" s="24" customFormat="1" ht="20.100000000000001" customHeight="1">
      <c r="A1225" s="176"/>
      <c r="B1225" s="176"/>
    </row>
    <row r="1226" spans="1:16" s="24" customFormat="1" ht="20.100000000000001" customHeight="1">
      <c r="A1226" s="176"/>
      <c r="B1226" s="176"/>
    </row>
    <row r="1227" spans="1:16" s="24" customFormat="1" ht="20.100000000000001" customHeight="1">
      <c r="A1227" s="176"/>
      <c r="B1227" s="176"/>
    </row>
    <row r="1228" spans="1:16" s="24" customFormat="1" ht="20.100000000000001" customHeight="1">
      <c r="A1228" s="201"/>
      <c r="B1228" s="201"/>
      <c r="C1228" s="123"/>
      <c r="D1228" s="123"/>
      <c r="E1228" s="123"/>
      <c r="F1228" s="123"/>
      <c r="G1228" s="123"/>
      <c r="H1228" s="123"/>
    </row>
    <row r="1229" spans="1:16" s="24" customFormat="1" ht="20.100000000000001" customHeight="1">
      <c r="A1229" s="176"/>
      <c r="B1229" s="176"/>
    </row>
    <row r="1230" spans="1:16" s="24" customFormat="1" ht="20.100000000000001" customHeight="1">
      <c r="A1230" s="176"/>
      <c r="B1230" s="176"/>
    </row>
    <row r="1231" spans="1:16" s="24" customFormat="1" ht="20.100000000000001" customHeight="1">
      <c r="A1231" s="256"/>
      <c r="B1231" s="256"/>
    </row>
    <row r="1232" spans="1:16" s="24" customFormat="1" ht="20.100000000000001" customHeight="1">
      <c r="A1232" s="256"/>
      <c r="B1232" s="256"/>
      <c r="I1232" s="123"/>
      <c r="J1232" s="123"/>
      <c r="K1232" s="123"/>
      <c r="L1232" s="123"/>
      <c r="M1232" s="123"/>
      <c r="N1232" s="123"/>
      <c r="O1232" s="123"/>
      <c r="P1232" s="123"/>
    </row>
    <row r="1233" spans="1:18" s="24" customFormat="1" ht="20.100000000000001" customHeight="1">
      <c r="A1233" s="242"/>
      <c r="B1233" s="242"/>
    </row>
    <row r="1234" spans="1:18" s="24" customFormat="1" ht="20.100000000000001" customHeight="1">
      <c r="A1234" s="242"/>
      <c r="B1234" s="242"/>
    </row>
    <row r="1235" spans="1:18" s="24" customFormat="1" ht="20.100000000000001" customHeight="1">
      <c r="A1235" s="251"/>
      <c r="B1235" s="251"/>
    </row>
    <row r="1236" spans="1:18" s="24" customFormat="1" ht="20.100000000000001" customHeight="1">
      <c r="A1236" s="217"/>
      <c r="B1236" s="217"/>
      <c r="C1236" s="123"/>
      <c r="D1236" s="123"/>
      <c r="E1236" s="123"/>
      <c r="F1236" s="123"/>
      <c r="G1236" s="123"/>
      <c r="H1236" s="123"/>
      <c r="Q1236" s="22"/>
      <c r="R1236" s="22"/>
    </row>
    <row r="1237" spans="1:18" s="24" customFormat="1" ht="20.100000000000001" customHeight="1">
      <c r="A1237" s="176"/>
      <c r="B1237" s="176"/>
      <c r="Q1237" s="22"/>
      <c r="R1237" s="22"/>
    </row>
    <row r="1238" spans="1:18" s="24" customFormat="1" ht="20.100000000000001" customHeight="1">
      <c r="A1238" s="176"/>
      <c r="B1238" s="176"/>
      <c r="Q1238" s="22"/>
      <c r="R1238" s="22"/>
    </row>
    <row r="1239" spans="1:18" s="24" customFormat="1" ht="20.100000000000001" customHeight="1">
      <c r="A1239" s="176"/>
      <c r="B1239" s="176"/>
      <c r="Q1239" s="22"/>
      <c r="R1239" s="22"/>
    </row>
    <row r="1240" spans="1:18" s="24" customFormat="1" ht="20.100000000000001" customHeight="1">
      <c r="A1240" s="176"/>
      <c r="B1240" s="176"/>
      <c r="Q1240" s="22"/>
      <c r="R1240" s="22"/>
    </row>
    <row r="1241" spans="1:18" s="24" customFormat="1" ht="20.100000000000001" customHeight="1">
      <c r="A1241" s="176"/>
      <c r="B1241" s="176"/>
      <c r="Q1241" s="22"/>
      <c r="R1241" s="22"/>
    </row>
    <row r="1242" spans="1:18" s="24" customFormat="1" ht="20.100000000000001" customHeight="1">
      <c r="A1242" s="176"/>
      <c r="B1242" s="176"/>
      <c r="Q1242" s="22"/>
      <c r="R1242" s="22"/>
    </row>
    <row r="1243" spans="1:18" s="24" customFormat="1" ht="20.100000000000001" customHeight="1">
      <c r="A1243" s="176"/>
      <c r="B1243" s="176"/>
      <c r="Q1243" s="22"/>
      <c r="R1243" s="22"/>
    </row>
    <row r="1244" spans="1:18" s="24" customFormat="1" ht="20.100000000000001" customHeight="1">
      <c r="A1244" s="176"/>
      <c r="B1244" s="176"/>
      <c r="Q1244" s="22"/>
      <c r="R1244" s="22"/>
    </row>
    <row r="1245" spans="1:18" s="24" customFormat="1" ht="20.100000000000001" customHeight="1">
      <c r="A1245" s="176"/>
      <c r="B1245" s="176"/>
      <c r="Q1245" s="22"/>
      <c r="R1245" s="22"/>
    </row>
    <row r="1246" spans="1:18" s="24" customFormat="1" ht="20.100000000000001" customHeight="1">
      <c r="A1246" s="176"/>
      <c r="B1246" s="176"/>
      <c r="Q1246" s="22"/>
      <c r="R1246" s="22"/>
    </row>
    <row r="1247" spans="1:18" s="24" customFormat="1" ht="20.100000000000001" customHeight="1">
      <c r="A1247" s="176"/>
      <c r="B1247" s="176"/>
      <c r="Q1247" s="22"/>
      <c r="R1247" s="22"/>
    </row>
    <row r="1248" spans="1:18" s="24" customFormat="1" ht="20.100000000000001" customHeight="1">
      <c r="A1248" s="176"/>
      <c r="B1248" s="176"/>
      <c r="Q1248" s="22"/>
      <c r="R1248" s="22"/>
    </row>
    <row r="1249" spans="1:18" s="24" customFormat="1" ht="20.100000000000001" customHeight="1">
      <c r="A1249" s="176"/>
      <c r="B1249" s="176"/>
      <c r="Q1249" s="22"/>
      <c r="R1249" s="22"/>
    </row>
    <row r="1250" spans="1:18" s="24" customFormat="1" ht="20.100000000000001" customHeight="1">
      <c r="A1250" s="176"/>
      <c r="B1250" s="176"/>
      <c r="Q1250" s="22"/>
      <c r="R1250" s="22"/>
    </row>
    <row r="1251" spans="1:18" s="24" customFormat="1" ht="20.100000000000001" customHeight="1">
      <c r="A1251" s="176"/>
      <c r="B1251" s="176"/>
      <c r="Q1251" s="22"/>
      <c r="R1251" s="22"/>
    </row>
    <row r="1252" spans="1:18" s="24" customFormat="1" ht="20.100000000000001" customHeight="1">
      <c r="A1252" s="176"/>
      <c r="B1252" s="176"/>
      <c r="Q1252" s="22"/>
      <c r="R1252" s="22"/>
    </row>
    <row r="1253" spans="1:18" s="24" customFormat="1" ht="20.100000000000001" customHeight="1">
      <c r="A1253" s="176"/>
      <c r="B1253" s="176"/>
      <c r="Q1253" s="22"/>
      <c r="R1253" s="22"/>
    </row>
    <row r="1254" spans="1:18" s="24" customFormat="1" ht="20.100000000000001" customHeight="1">
      <c r="A1254" s="176"/>
      <c r="B1254" s="176"/>
      <c r="Q1254" s="22"/>
      <c r="R1254" s="22"/>
    </row>
    <row r="1255" spans="1:18" s="24" customFormat="1" ht="20.100000000000001" customHeight="1">
      <c r="A1255" s="176"/>
      <c r="B1255" s="176"/>
      <c r="Q1255" s="22"/>
      <c r="R1255" s="22"/>
    </row>
    <row r="1256" spans="1:18" s="24" customFormat="1" ht="20.100000000000001" customHeight="1">
      <c r="A1256" s="176"/>
      <c r="B1256" s="176"/>
      <c r="Q1256" s="22"/>
      <c r="R1256" s="22"/>
    </row>
    <row r="1257" spans="1:18" s="24" customFormat="1" ht="20.100000000000001" customHeight="1">
      <c r="A1257" s="176"/>
      <c r="B1257" s="176"/>
      <c r="Q1257" s="22"/>
      <c r="R1257" s="22"/>
    </row>
    <row r="1258" spans="1:18" s="24" customFormat="1" ht="20.100000000000001" customHeight="1">
      <c r="A1258" s="176"/>
      <c r="B1258" s="176"/>
      <c r="Q1258" s="22"/>
      <c r="R1258" s="22"/>
    </row>
    <row r="1259" spans="1:18" s="24" customFormat="1" ht="20.100000000000001" customHeight="1">
      <c r="A1259" s="176"/>
      <c r="B1259" s="176"/>
      <c r="Q1259" s="22"/>
      <c r="R1259" s="22"/>
    </row>
    <row r="1260" spans="1:18" s="24" customFormat="1" ht="20.100000000000001" customHeight="1">
      <c r="A1260" s="176"/>
      <c r="B1260" s="176"/>
      <c r="Q1260" s="22"/>
      <c r="R1260" s="22"/>
    </row>
    <row r="1261" spans="1:18" s="24" customFormat="1" ht="20.100000000000001" customHeight="1">
      <c r="A1261" s="176"/>
      <c r="B1261" s="176"/>
      <c r="Q1261" s="22"/>
      <c r="R1261" s="22"/>
    </row>
    <row r="1262" spans="1:18" s="24" customFormat="1" ht="20.100000000000001" customHeight="1">
      <c r="A1262" s="176"/>
      <c r="B1262" s="176"/>
      <c r="Q1262" s="22"/>
      <c r="R1262" s="22"/>
    </row>
    <row r="1263" spans="1:18" s="24" customFormat="1" ht="20.100000000000001" customHeight="1">
      <c r="A1263" s="176"/>
      <c r="B1263" s="176"/>
      <c r="Q1263" s="22"/>
      <c r="R1263" s="22"/>
    </row>
    <row r="1264" spans="1:18" s="24" customFormat="1" ht="20.100000000000001" customHeight="1">
      <c r="A1264" s="176"/>
      <c r="B1264" s="176"/>
      <c r="Q1264" s="22"/>
      <c r="R1264" s="22"/>
    </row>
    <row r="1265" spans="1:18" s="24" customFormat="1" ht="20.100000000000001" customHeight="1">
      <c r="A1265" s="176"/>
      <c r="B1265" s="176"/>
      <c r="Q1265" s="22"/>
      <c r="R1265" s="22"/>
    </row>
    <row r="1266" spans="1:18" ht="20.100000000000001" customHeight="1">
      <c r="A1266" s="176"/>
      <c r="B1266" s="176"/>
      <c r="C1266" s="24"/>
      <c r="D1266" s="24"/>
      <c r="E1266" s="24"/>
      <c r="F1266" s="24"/>
      <c r="G1266" s="24"/>
      <c r="H1266" s="24"/>
    </row>
    <row r="1267" spans="1:18" ht="20.100000000000001" customHeight="1">
      <c r="A1267" s="176"/>
      <c r="B1267" s="176"/>
      <c r="C1267" s="24"/>
      <c r="D1267" s="24"/>
      <c r="E1267" s="24"/>
      <c r="F1267" s="24"/>
      <c r="G1267" s="24"/>
      <c r="H1267" s="24"/>
    </row>
    <row r="1268" spans="1:18" ht="20.100000000000001" customHeight="1">
      <c r="A1268" s="176"/>
      <c r="B1268" s="176"/>
      <c r="C1268" s="24"/>
      <c r="D1268" s="24"/>
      <c r="E1268" s="24"/>
      <c r="F1268" s="24"/>
      <c r="G1268" s="24"/>
      <c r="H1268" s="24"/>
    </row>
    <row r="1269" spans="1:18" ht="20.100000000000001" customHeight="1">
      <c r="A1269" s="176"/>
      <c r="B1269" s="176"/>
      <c r="C1269" s="24"/>
      <c r="D1269" s="24"/>
      <c r="E1269" s="24"/>
      <c r="F1269" s="24"/>
      <c r="G1269" s="24"/>
      <c r="H1269" s="24"/>
    </row>
  </sheetData>
  <autoFilter ref="A1:A69"/>
  <mergeCells count="28">
    <mergeCell ref="A64:C64"/>
    <mergeCell ref="A65:D65"/>
    <mergeCell ref="A67:C67"/>
    <mergeCell ref="K652:M652"/>
    <mergeCell ref="A39:C39"/>
    <mergeCell ref="A52:C52"/>
    <mergeCell ref="A53:C53"/>
    <mergeCell ref="A57:C57"/>
    <mergeCell ref="A63:C63"/>
    <mergeCell ref="A23:C23"/>
    <mergeCell ref="A24:C24"/>
    <mergeCell ref="A25:D25"/>
    <mergeCell ref="A26:C26"/>
    <mergeCell ref="A27:C27"/>
    <mergeCell ref="A6:D6"/>
    <mergeCell ref="A7:D7"/>
    <mergeCell ref="A8:C8"/>
    <mergeCell ref="A15:C15"/>
    <mergeCell ref="A19:C19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5.2083333333333301E-2" bottom="3.125E-2" header="0.51180555555555496" footer="0.51180555555555496"/>
  <pageSetup paperSize="9" firstPageNumber="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461"/>
  <sheetViews>
    <sheetView view="pageBreakPreview" topLeftCell="A75" zoomScaleNormal="100" workbookViewId="0">
      <selection activeCell="E54" sqref="E54"/>
    </sheetView>
  </sheetViews>
  <sheetFormatPr defaultRowHeight="13.8" outlineLevelCol="1"/>
  <cols>
    <col min="1" max="1" width="27.21875" style="15" customWidth="1"/>
    <col min="2" max="2" width="6" style="16" customWidth="1"/>
    <col min="3" max="3" width="6.33203125" style="17" customWidth="1"/>
    <col min="4" max="4" width="7.21875" style="18" customWidth="1"/>
    <col min="5" max="5" width="6.109375" style="19" customWidth="1"/>
    <col min="6" max="6" width="6.6640625" style="20" customWidth="1"/>
    <col min="7" max="7" width="6.33203125" style="20" customWidth="1"/>
    <col min="8" max="8" width="8.44140625" style="20" customWidth="1"/>
    <col min="9" max="9" width="6.33203125" style="21" customWidth="1" outlineLevel="1"/>
    <col min="10" max="10" width="8.77734375" style="21" customWidth="1" outlineLevel="1"/>
    <col min="11" max="11" width="6.109375" style="19" customWidth="1"/>
    <col min="12" max="12" width="7.21875" style="22" customWidth="1"/>
    <col min="13" max="13" width="6.77734375" style="22" customWidth="1"/>
    <col min="14" max="14" width="7.21875" style="22" customWidth="1"/>
    <col min="15" max="15" width="7.109375" style="23" customWidth="1"/>
    <col min="16" max="16" width="8.109375" style="23" customWidth="1"/>
    <col min="17" max="17" width="7.109375" style="22" customWidth="1"/>
    <col min="18" max="18" width="6.6640625" style="22" customWidth="1"/>
    <col min="19" max="20" width="2.88671875" style="24" customWidth="1"/>
    <col min="21" max="28" width="9.109375" style="24" hidden="1" customWidth="1"/>
    <col min="29" max="29" width="9.44140625" style="24" customWidth="1"/>
    <col min="30" max="257" width="9.109375" style="24" customWidth="1"/>
    <col min="258" max="1025" width="9.109375" customWidth="1"/>
  </cols>
  <sheetData>
    <row r="1" spans="1:29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9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9" ht="26.1" customHeight="1">
      <c r="A3" s="624" t="s">
        <v>289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188"/>
      <c r="T3" s="188"/>
    </row>
    <row r="4" spans="1:29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  <c r="S4" s="176"/>
      <c r="T4" s="176"/>
    </row>
    <row r="5" spans="1:29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176"/>
      <c r="T5" s="176"/>
    </row>
    <row r="6" spans="1:29" ht="35.25" customHeight="1">
      <c r="A6" s="628" t="s">
        <v>24</v>
      </c>
      <c r="B6" s="628"/>
      <c r="C6" s="628"/>
      <c r="D6" s="628"/>
      <c r="E6" s="265">
        <f>E7+E14+E17+E21+E22</f>
        <v>18.325299999999999</v>
      </c>
      <c r="F6" s="265">
        <f>F7+F14+F17+F21+F22</f>
        <v>13.212959999999999</v>
      </c>
      <c r="G6" s="265">
        <f>G7+G14+G17+G21+G22</f>
        <v>96.591179999999994</v>
      </c>
      <c r="H6" s="386">
        <f>H7+H14+H17+H21+H22</f>
        <v>578.58255999999994</v>
      </c>
      <c r="I6" s="261" t="s">
        <v>25</v>
      </c>
      <c r="J6" s="267">
        <f>J7+J23+J71</f>
        <v>0</v>
      </c>
      <c r="K6" s="261">
        <f t="shared" ref="K6:R6" si="0">K8+K14+K17+K21+K22</f>
        <v>1.1499999999999999</v>
      </c>
      <c r="L6" s="261">
        <f t="shared" si="0"/>
        <v>0.1633333333333333</v>
      </c>
      <c r="M6" s="261">
        <f t="shared" si="0"/>
        <v>79.589999999999989</v>
      </c>
      <c r="N6" s="261">
        <f t="shared" si="0"/>
        <v>1.27</v>
      </c>
      <c r="O6" s="261">
        <f t="shared" si="0"/>
        <v>492.67</v>
      </c>
      <c r="P6" s="261">
        <f t="shared" si="0"/>
        <v>415.89</v>
      </c>
      <c r="Q6" s="261">
        <f t="shared" si="0"/>
        <v>71.53</v>
      </c>
      <c r="R6" s="261">
        <f t="shared" si="0"/>
        <v>2.31</v>
      </c>
      <c r="S6" s="176"/>
      <c r="T6" s="176"/>
      <c r="AC6" s="425"/>
    </row>
    <row r="7" spans="1:29" ht="30.75" customHeight="1">
      <c r="A7" s="268"/>
      <c r="B7" s="433"/>
      <c r="C7" s="433"/>
      <c r="D7" s="269"/>
      <c r="E7" s="270">
        <f>E8-(E8*6/100)</f>
        <v>7.2803000000000004</v>
      </c>
      <c r="F7" s="270">
        <f>F8-(F8*12/100)</f>
        <v>8.0449599999999997</v>
      </c>
      <c r="G7" s="270">
        <f>G8-(G8*9/100)</f>
        <v>30.756180000000001</v>
      </c>
      <c r="H7" s="271">
        <f>E7*4+F7*9+G7*4</f>
        <v>224.55056000000002</v>
      </c>
      <c r="I7" s="261"/>
      <c r="J7" s="272">
        <f>J8+J14+J17+J21+J22</f>
        <v>0</v>
      </c>
      <c r="K7" s="261"/>
      <c r="L7" s="261"/>
      <c r="M7" s="261"/>
      <c r="N7" s="261"/>
      <c r="O7" s="261"/>
      <c r="P7" s="261"/>
      <c r="Q7" s="261"/>
      <c r="R7" s="261"/>
      <c r="S7" s="176"/>
      <c r="T7" s="176"/>
    </row>
    <row r="8" spans="1:29" ht="32.25" customHeight="1">
      <c r="A8" s="632" t="s">
        <v>290</v>
      </c>
      <c r="B8" s="632"/>
      <c r="C8" s="632"/>
      <c r="D8" s="275" t="s">
        <v>84</v>
      </c>
      <c r="E8" s="276">
        <f>E9+E10+E11+E12+E13</f>
        <v>7.7450000000000001</v>
      </c>
      <c r="F8" s="276">
        <f>F9+F10+F11+F12+F13</f>
        <v>9.1419999999999995</v>
      </c>
      <c r="G8" s="276">
        <f>G9+G10+G11+G12+G13</f>
        <v>33.798000000000002</v>
      </c>
      <c r="H8" s="277">
        <f>G8*4+F8*9+E8*4</f>
        <v>248.45</v>
      </c>
      <c r="I8" s="278"/>
      <c r="J8" s="354">
        <f>J9+J10+J11+J12+J13</f>
        <v>0</v>
      </c>
      <c r="K8" s="278">
        <v>0.37</v>
      </c>
      <c r="L8" s="278">
        <v>7.0000000000000007E-2</v>
      </c>
      <c r="M8" s="278">
        <v>33.119999999999997</v>
      </c>
      <c r="N8" s="278">
        <v>0.52</v>
      </c>
      <c r="O8" s="278">
        <v>189.87</v>
      </c>
      <c r="P8" s="278">
        <v>151.38999999999999</v>
      </c>
      <c r="Q8" s="278">
        <v>25.16</v>
      </c>
      <c r="R8" s="278">
        <v>0.45</v>
      </c>
      <c r="S8" s="176"/>
      <c r="T8" s="176"/>
    </row>
    <row r="9" spans="1:29" ht="18.75" customHeight="1">
      <c r="A9" s="279" t="s">
        <v>291</v>
      </c>
      <c r="B9" s="286">
        <v>31</v>
      </c>
      <c r="C9" s="286">
        <v>31</v>
      </c>
      <c r="D9" s="316"/>
      <c r="E9" s="295">
        <f>11.3*C9/100</f>
        <v>3.5030000000000001</v>
      </c>
      <c r="F9" s="295">
        <f>0.7*C9/100</f>
        <v>0.217</v>
      </c>
      <c r="G9" s="295">
        <f>73.3*C9/100</f>
        <v>22.722999999999999</v>
      </c>
      <c r="H9" s="357"/>
      <c r="I9" s="284">
        <v>0</v>
      </c>
      <c r="J9" s="284">
        <f>I9*B9/1000</f>
        <v>0</v>
      </c>
      <c r="K9" s="270"/>
      <c r="L9" s="291"/>
      <c r="M9" s="291"/>
      <c r="N9" s="291"/>
      <c r="O9" s="292"/>
      <c r="P9" s="292"/>
      <c r="Q9" s="291"/>
      <c r="R9" s="291"/>
      <c r="S9" s="176"/>
      <c r="T9" s="176"/>
    </row>
    <row r="10" spans="1:29" ht="18" customHeight="1">
      <c r="A10" s="279" t="s">
        <v>30</v>
      </c>
      <c r="B10" s="286">
        <v>150</v>
      </c>
      <c r="C10" s="286">
        <v>150</v>
      </c>
      <c r="D10" s="287"/>
      <c r="E10" s="295">
        <f>2.8*C10/100</f>
        <v>4.2</v>
      </c>
      <c r="F10" s="295">
        <f>3.2*C10/100</f>
        <v>4.8</v>
      </c>
      <c r="G10" s="295">
        <f>4.7*C10/100</f>
        <v>7.05</v>
      </c>
      <c r="H10" s="314"/>
      <c r="I10" s="290">
        <v>0</v>
      </c>
      <c r="J10" s="284">
        <f>I10*B10/1000</f>
        <v>0</v>
      </c>
      <c r="K10" s="306"/>
      <c r="L10" s="291"/>
      <c r="M10" s="291"/>
      <c r="N10" s="291"/>
      <c r="O10" s="292"/>
      <c r="P10" s="292"/>
      <c r="Q10" s="291"/>
      <c r="R10" s="291"/>
      <c r="S10" s="176"/>
      <c r="T10" s="176"/>
    </row>
    <row r="11" spans="1:29" ht="16.5" customHeight="1">
      <c r="A11" s="293" t="s">
        <v>31</v>
      </c>
      <c r="B11" s="165">
        <v>4</v>
      </c>
      <c r="C11" s="165">
        <v>4</v>
      </c>
      <c r="D11" s="165"/>
      <c r="E11" s="295">
        <f>0.3*C11/100</f>
        <v>1.2E-2</v>
      </c>
      <c r="F11" s="295">
        <f>0*C11/100</f>
        <v>0</v>
      </c>
      <c r="G11" s="295">
        <f>99.5*C11/100</f>
        <v>3.98</v>
      </c>
      <c r="H11" s="320"/>
      <c r="I11" s="284">
        <v>0</v>
      </c>
      <c r="J11" s="284">
        <f>I11*B11/1000</f>
        <v>0</v>
      </c>
      <c r="K11" s="278"/>
      <c r="L11" s="292"/>
      <c r="M11" s="292"/>
      <c r="N11" s="292"/>
      <c r="O11" s="292"/>
      <c r="P11" s="292"/>
      <c r="Q11" s="292"/>
      <c r="R11" s="292"/>
      <c r="S11" s="176"/>
      <c r="T11" s="176"/>
    </row>
    <row r="12" spans="1:29" ht="16.5" customHeight="1">
      <c r="A12" s="279" t="s">
        <v>32</v>
      </c>
      <c r="B12" s="286">
        <v>1.04</v>
      </c>
      <c r="C12" s="286">
        <v>1.04</v>
      </c>
      <c r="D12" s="451"/>
      <c r="E12" s="277"/>
      <c r="F12" s="282"/>
      <c r="G12" s="282"/>
      <c r="H12" s="282"/>
      <c r="I12" s="284">
        <v>0</v>
      </c>
      <c r="J12" s="284">
        <f>I12*B12/1000</f>
        <v>0</v>
      </c>
      <c r="K12" s="284"/>
      <c r="L12" s="284"/>
      <c r="M12" s="284"/>
      <c r="N12" s="284"/>
      <c r="O12" s="284"/>
      <c r="P12" s="284"/>
      <c r="Q12" s="284"/>
      <c r="R12" s="284"/>
      <c r="S12" s="176"/>
      <c r="T12" s="176"/>
    </row>
    <row r="13" spans="1:29" ht="18" customHeight="1">
      <c r="A13" s="293" t="s">
        <v>33</v>
      </c>
      <c r="B13" s="165">
        <v>5</v>
      </c>
      <c r="C13" s="165">
        <v>5</v>
      </c>
      <c r="D13" s="165"/>
      <c r="E13" s="288">
        <f>0.6*C13/100</f>
        <v>0.03</v>
      </c>
      <c r="F13" s="288">
        <f>82.5*C13/100</f>
        <v>4.125</v>
      </c>
      <c r="G13" s="288">
        <f>0.9*C13/100</f>
        <v>4.4999999999999998E-2</v>
      </c>
      <c r="H13" s="320"/>
      <c r="I13" s="284">
        <v>0</v>
      </c>
      <c r="J13" s="284">
        <f>I13*B13/1000</f>
        <v>0</v>
      </c>
      <c r="K13" s="301"/>
      <c r="L13" s="291"/>
      <c r="M13" s="291"/>
      <c r="N13" s="291"/>
      <c r="O13" s="292"/>
      <c r="P13" s="292"/>
      <c r="Q13" s="291"/>
      <c r="R13" s="291"/>
      <c r="S13" s="176"/>
      <c r="T13" s="176"/>
    </row>
    <row r="14" spans="1:29" ht="33" customHeight="1">
      <c r="A14" s="631" t="s">
        <v>186</v>
      </c>
      <c r="B14" s="631"/>
      <c r="C14" s="631"/>
      <c r="D14" s="296" t="s">
        <v>292</v>
      </c>
      <c r="E14" s="276">
        <f>E15+E16</f>
        <v>3.3239999999999998</v>
      </c>
      <c r="F14" s="276">
        <f>F15+F16</f>
        <v>0.23799999999999999</v>
      </c>
      <c r="G14" s="276">
        <f>G15+G16</f>
        <v>24.922000000000001</v>
      </c>
      <c r="H14" s="297">
        <f>E14*4+F14*9+G14*4</f>
        <v>115.126</v>
      </c>
      <c r="I14" s="284">
        <v>0</v>
      </c>
      <c r="J14" s="354">
        <f>J15+J16</f>
        <v>0</v>
      </c>
      <c r="K14" s="278">
        <v>0.1</v>
      </c>
      <c r="L14" s="278">
        <v>0</v>
      </c>
      <c r="M14" s="278">
        <v>30.87</v>
      </c>
      <c r="N14" s="278">
        <v>0.39</v>
      </c>
      <c r="O14" s="278">
        <v>152.88</v>
      </c>
      <c r="P14" s="278">
        <v>107.31</v>
      </c>
      <c r="Q14" s="278">
        <v>12.2</v>
      </c>
      <c r="R14" s="278">
        <v>0.43</v>
      </c>
      <c r="S14" s="176"/>
      <c r="T14" s="176"/>
    </row>
    <row r="15" spans="1:29" ht="18" customHeight="1">
      <c r="A15" s="293" t="s">
        <v>36</v>
      </c>
      <c r="B15" s="165">
        <v>20</v>
      </c>
      <c r="C15" s="165">
        <v>20</v>
      </c>
      <c r="D15" s="299"/>
      <c r="E15" s="295">
        <f>11.3*C15/100</f>
        <v>2.2599999999999998</v>
      </c>
      <c r="F15" s="295">
        <f>0.7*C15/100</f>
        <v>0.14000000000000001</v>
      </c>
      <c r="G15" s="295">
        <f>73.3*C15/100</f>
        <v>14.66</v>
      </c>
      <c r="H15" s="359"/>
      <c r="I15" s="301">
        <v>0</v>
      </c>
      <c r="J15" s="301">
        <f>I15*B15/1000</f>
        <v>0</v>
      </c>
      <c r="K15" s="301"/>
      <c r="L15" s="301"/>
      <c r="M15" s="301"/>
      <c r="N15" s="301"/>
      <c r="O15" s="301"/>
      <c r="P15" s="301"/>
      <c r="Q15" s="301"/>
      <c r="R15" s="301"/>
      <c r="S15" s="176"/>
      <c r="T15" s="176"/>
    </row>
    <row r="16" spans="1:29" ht="21.75" customHeight="1">
      <c r="A16" s="293" t="s">
        <v>37</v>
      </c>
      <c r="B16" s="165">
        <v>14.5</v>
      </c>
      <c r="C16" s="165">
        <v>14</v>
      </c>
      <c r="D16" s="299"/>
      <c r="E16" s="276">
        <f>7.6*C16/100</f>
        <v>1.0639999999999998</v>
      </c>
      <c r="F16" s="295">
        <f>0.7*C16/100</f>
        <v>9.799999999999999E-2</v>
      </c>
      <c r="G16" s="295">
        <f>73.3*C16/100</f>
        <v>10.262</v>
      </c>
      <c r="H16" s="359"/>
      <c r="I16" s="301">
        <v>0</v>
      </c>
      <c r="J16" s="301">
        <f>I16*B16/1000</f>
        <v>0</v>
      </c>
      <c r="K16" s="301"/>
      <c r="L16" s="301"/>
      <c r="M16" s="301"/>
      <c r="N16" s="301"/>
      <c r="O16" s="301"/>
      <c r="P16" s="301"/>
      <c r="Q16" s="301"/>
      <c r="R16" s="301"/>
      <c r="S16" s="176"/>
      <c r="T16" s="176"/>
    </row>
    <row r="17" spans="1:28" ht="36" customHeight="1">
      <c r="A17" s="632" t="s">
        <v>132</v>
      </c>
      <c r="B17" s="632"/>
      <c r="C17" s="632"/>
      <c r="D17" s="275">
        <v>200</v>
      </c>
      <c r="E17" s="276">
        <f>E18+E19+E20</f>
        <v>4.1709999999999994</v>
      </c>
      <c r="F17" s="276">
        <f>F18+F19+F20</f>
        <v>4.43</v>
      </c>
      <c r="G17" s="276">
        <f>G18+G19+G20</f>
        <v>18.562999999999999</v>
      </c>
      <c r="H17" s="297">
        <f>E17*4+F17*9+G17*4</f>
        <v>130.80599999999998</v>
      </c>
      <c r="I17" s="284">
        <v>0</v>
      </c>
      <c r="J17" s="354">
        <f>J18+J19+J20</f>
        <v>0</v>
      </c>
      <c r="K17" s="278">
        <v>0.68</v>
      </c>
      <c r="L17" s="278">
        <v>0.04</v>
      </c>
      <c r="M17" s="278">
        <v>15.6</v>
      </c>
      <c r="N17" s="278">
        <v>0.01</v>
      </c>
      <c r="O17" s="278">
        <v>139.93</v>
      </c>
      <c r="P17" s="278">
        <v>113.19</v>
      </c>
      <c r="Q17" s="278">
        <v>23.23</v>
      </c>
      <c r="R17" s="278">
        <v>0.54</v>
      </c>
      <c r="S17" s="176"/>
      <c r="T17" s="176"/>
    </row>
    <row r="18" spans="1:28" ht="21.75" customHeight="1">
      <c r="A18" s="315" t="s">
        <v>133</v>
      </c>
      <c r="B18" s="373">
        <v>1.8</v>
      </c>
      <c r="C18" s="373">
        <v>1.8</v>
      </c>
      <c r="D18" s="287"/>
      <c r="E18" s="295">
        <f>27.5*C18/100</f>
        <v>0.495</v>
      </c>
      <c r="F18" s="295">
        <f>15*C18/100</f>
        <v>0.27</v>
      </c>
      <c r="G18" s="295">
        <f>28.5*C18/100</f>
        <v>0.51300000000000001</v>
      </c>
      <c r="H18" s="314"/>
      <c r="I18" s="307">
        <v>0</v>
      </c>
      <c r="J18" s="307">
        <f>I18*B18/1000</f>
        <v>0</v>
      </c>
      <c r="K18" s="307"/>
      <c r="L18" s="291"/>
      <c r="M18" s="291"/>
      <c r="N18" s="291"/>
      <c r="O18" s="292"/>
      <c r="P18" s="292"/>
      <c r="Q18" s="291"/>
      <c r="R18" s="291"/>
      <c r="S18" s="176"/>
      <c r="T18" s="176"/>
    </row>
    <row r="19" spans="1:28" ht="21" customHeight="1">
      <c r="A19" s="315" t="s">
        <v>30</v>
      </c>
      <c r="B19" s="287">
        <v>130</v>
      </c>
      <c r="C19" s="287">
        <v>130</v>
      </c>
      <c r="D19" s="287"/>
      <c r="E19" s="295">
        <f>2.8*C19/100</f>
        <v>3.64</v>
      </c>
      <c r="F19" s="295">
        <f>3.2*C19/100</f>
        <v>4.16</v>
      </c>
      <c r="G19" s="295">
        <f>4.7*C19/100</f>
        <v>6.11</v>
      </c>
      <c r="H19" s="314"/>
      <c r="I19" s="290">
        <v>0</v>
      </c>
      <c r="J19" s="307">
        <f>I19*B19/1000</f>
        <v>0</v>
      </c>
      <c r="K19" s="307"/>
      <c r="L19" s="397"/>
      <c r="M19" s="397"/>
      <c r="N19" s="397"/>
      <c r="O19" s="398"/>
      <c r="P19" s="398"/>
      <c r="Q19" s="397"/>
      <c r="R19" s="397"/>
      <c r="S19" s="176"/>
      <c r="T19" s="176"/>
    </row>
    <row r="20" spans="1:28" ht="21" customHeight="1">
      <c r="A20" s="293" t="s">
        <v>31</v>
      </c>
      <c r="B20" s="165">
        <v>12</v>
      </c>
      <c r="C20" s="165">
        <v>12</v>
      </c>
      <c r="D20" s="165"/>
      <c r="E20" s="295">
        <f>0.3*C20/100</f>
        <v>3.5999999999999997E-2</v>
      </c>
      <c r="F20" s="295">
        <f>0*C20/100</f>
        <v>0</v>
      </c>
      <c r="G20" s="295">
        <f>99.5*C20/100</f>
        <v>11.94</v>
      </c>
      <c r="H20" s="288"/>
      <c r="I20" s="284">
        <v>0</v>
      </c>
      <c r="J20" s="307">
        <f>I20*B20/1000</f>
        <v>0</v>
      </c>
      <c r="K20" s="301"/>
      <c r="L20" s="301"/>
      <c r="M20" s="301"/>
      <c r="N20" s="301"/>
      <c r="O20" s="301"/>
      <c r="P20" s="301"/>
      <c r="Q20" s="301"/>
      <c r="R20" s="301"/>
      <c r="S20" s="176"/>
      <c r="T20" s="176"/>
    </row>
    <row r="21" spans="1:28" ht="29.25" customHeight="1">
      <c r="A21" s="633" t="s">
        <v>41</v>
      </c>
      <c r="B21" s="633"/>
      <c r="C21" s="633"/>
      <c r="D21" s="308">
        <v>25</v>
      </c>
      <c r="E21" s="276">
        <f>6.6*D21/100</f>
        <v>1.65</v>
      </c>
      <c r="F21" s="276">
        <f>1.1*D21/100</f>
        <v>0.27500000000000002</v>
      </c>
      <c r="G21" s="276">
        <f>41*D21/100</f>
        <v>10.25</v>
      </c>
      <c r="H21" s="271">
        <f>E21*4+F21*9+G21*4</f>
        <v>50.075000000000003</v>
      </c>
      <c r="I21" s="284">
        <v>0</v>
      </c>
      <c r="J21" s="354">
        <f>I21*D21/1000</f>
        <v>0</v>
      </c>
      <c r="K21" s="278">
        <v>0</v>
      </c>
      <c r="L21" s="278">
        <v>3.3333333333333298E-2</v>
      </c>
      <c r="M21" s="278">
        <v>0</v>
      </c>
      <c r="N21" s="278">
        <v>0.32</v>
      </c>
      <c r="O21" s="278">
        <v>7</v>
      </c>
      <c r="P21" s="278">
        <v>31</v>
      </c>
      <c r="Q21" s="278">
        <v>8.1999999999999993</v>
      </c>
      <c r="R21" s="278">
        <v>0.57999999999999996</v>
      </c>
      <c r="S21" s="176"/>
      <c r="T21" s="176"/>
    </row>
    <row r="22" spans="1:28" ht="33" customHeight="1">
      <c r="A22" s="633" t="s">
        <v>42</v>
      </c>
      <c r="B22" s="633"/>
      <c r="C22" s="633"/>
      <c r="D22" s="308">
        <v>25</v>
      </c>
      <c r="E22" s="276">
        <f>7.6*D22/100</f>
        <v>1.9</v>
      </c>
      <c r="F22" s="276">
        <f>0.9*D22/100</f>
        <v>0.22500000000000001</v>
      </c>
      <c r="G22" s="276">
        <f>48.4*D22/100</f>
        <v>12.1</v>
      </c>
      <c r="H22" s="271">
        <f>E22*4+F22*9+G22*4</f>
        <v>58.024999999999999</v>
      </c>
      <c r="I22" s="284">
        <v>0</v>
      </c>
      <c r="J22" s="354">
        <f>I22*D22/1000</f>
        <v>0</v>
      </c>
      <c r="K22" s="278">
        <v>0</v>
      </c>
      <c r="L22" s="278">
        <v>0.02</v>
      </c>
      <c r="M22" s="278">
        <v>0</v>
      </c>
      <c r="N22" s="278">
        <v>0.03</v>
      </c>
      <c r="O22" s="278">
        <v>2.99</v>
      </c>
      <c r="P22" s="278">
        <v>13</v>
      </c>
      <c r="Q22" s="278">
        <v>2.74</v>
      </c>
      <c r="R22" s="278">
        <v>0.31</v>
      </c>
      <c r="S22" s="176"/>
      <c r="T22" s="176"/>
    </row>
    <row r="23" spans="1:28" ht="37.5" customHeight="1">
      <c r="A23" s="628" t="s">
        <v>43</v>
      </c>
      <c r="B23" s="628"/>
      <c r="C23" s="628"/>
      <c r="D23" s="628"/>
      <c r="E23" s="265">
        <f>E36+E50+E59+E63+E68+E69+E70</f>
        <v>29.780580000000004</v>
      </c>
      <c r="F23" s="265">
        <f>F36+F50+F59+F63+F68+F69+F70</f>
        <v>33.068199999999997</v>
      </c>
      <c r="G23" s="265">
        <f>G36+G50+G59+G63+G68+G69+G70</f>
        <v>110.17568</v>
      </c>
      <c r="H23" s="596">
        <f>H36+H49+H58+H63+H68+H69+H70</f>
        <v>784.75572799999986</v>
      </c>
      <c r="I23" s="584">
        <v>0</v>
      </c>
      <c r="J23" s="584">
        <f t="shared" ref="J23:R23" si="1">J37+J50+J59+J63+J68+J69+J70</f>
        <v>0</v>
      </c>
      <c r="K23" s="261">
        <f t="shared" si="1"/>
        <v>40.872500000000002</v>
      </c>
      <c r="L23" s="261">
        <f t="shared" si="1"/>
        <v>0.36250000000000004</v>
      </c>
      <c r="M23" s="261">
        <f t="shared" si="1"/>
        <v>0.21583333333333299</v>
      </c>
      <c r="N23" s="261">
        <f t="shared" si="1"/>
        <v>5.3583333333333343</v>
      </c>
      <c r="O23" s="261">
        <f t="shared" si="1"/>
        <v>179.05966666666671</v>
      </c>
      <c r="P23" s="261">
        <f t="shared" si="1"/>
        <v>582.24</v>
      </c>
      <c r="Q23" s="261">
        <f t="shared" si="1"/>
        <v>87.970000000000027</v>
      </c>
      <c r="R23" s="261">
        <f t="shared" si="1"/>
        <v>4.871666666666667</v>
      </c>
      <c r="S23" s="176"/>
      <c r="T23" s="176"/>
    </row>
    <row r="24" spans="1:28" ht="0.75" hidden="1" customHeight="1">
      <c r="A24" s="630"/>
      <c r="B24" s="630"/>
      <c r="C24" s="630"/>
      <c r="D24" s="275"/>
      <c r="E24" s="276"/>
      <c r="F24" s="276"/>
      <c r="G24" s="276"/>
      <c r="H24" s="309"/>
      <c r="I24" s="263"/>
      <c r="J24" s="263"/>
      <c r="K24" s="278"/>
      <c r="L24" s="278"/>
      <c r="M24" s="278"/>
      <c r="N24" s="278"/>
      <c r="O24" s="278"/>
      <c r="P24" s="278"/>
      <c r="Q24" s="278"/>
      <c r="R24" s="278"/>
      <c r="S24" s="176"/>
      <c r="T24" s="176"/>
    </row>
    <row r="25" spans="1:28" s="69" customFormat="1" ht="25.5" hidden="1" customHeight="1">
      <c r="A25" s="279"/>
      <c r="B25" s="286"/>
      <c r="C25" s="280"/>
      <c r="D25" s="280"/>
      <c r="E25" s="288"/>
      <c r="F25" s="288"/>
      <c r="G25" s="288"/>
      <c r="H25" s="320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176"/>
      <c r="T25" s="177"/>
      <c r="U25" s="24"/>
      <c r="V25" s="24"/>
      <c r="W25" s="24"/>
      <c r="X25" s="24"/>
      <c r="Y25" s="24"/>
      <c r="Z25" s="24"/>
      <c r="AA25" s="24"/>
      <c r="AB25" s="24"/>
    </row>
    <row r="26" spans="1:28" ht="25.5" hidden="1" customHeight="1">
      <c r="A26" s="342"/>
      <c r="B26" s="317"/>
      <c r="C26" s="316"/>
      <c r="D26" s="316"/>
      <c r="E26" s="295"/>
      <c r="F26" s="295"/>
      <c r="G26" s="295"/>
      <c r="H26" s="357"/>
      <c r="I26" s="284"/>
      <c r="J26" s="284"/>
      <c r="K26" s="270"/>
      <c r="L26" s="284"/>
      <c r="M26" s="284"/>
      <c r="N26" s="284"/>
      <c r="O26" s="284"/>
      <c r="P26" s="284"/>
      <c r="Q26" s="284"/>
      <c r="R26" s="270"/>
      <c r="S26" s="176"/>
      <c r="T26" s="176"/>
    </row>
    <row r="27" spans="1:28" s="69" customFormat="1" ht="25.5" hidden="1" customHeight="1">
      <c r="A27" s="279"/>
      <c r="B27" s="286"/>
      <c r="C27" s="280"/>
      <c r="D27" s="280"/>
      <c r="E27" s="318"/>
      <c r="F27" s="318"/>
      <c r="G27" s="318"/>
      <c r="H27" s="283"/>
      <c r="I27" s="301"/>
      <c r="J27" s="301"/>
      <c r="K27" s="284"/>
      <c r="L27" s="284"/>
      <c r="M27" s="284"/>
      <c r="N27" s="284"/>
      <c r="O27" s="284"/>
      <c r="P27" s="284"/>
      <c r="Q27" s="284"/>
      <c r="R27" s="284"/>
      <c r="S27" s="176"/>
      <c r="T27" s="177"/>
      <c r="U27" s="24"/>
      <c r="V27" s="24"/>
      <c r="W27" s="24"/>
      <c r="X27" s="24"/>
      <c r="Y27" s="24"/>
      <c r="Z27" s="24"/>
      <c r="AA27" s="24"/>
      <c r="AB27" s="24"/>
    </row>
    <row r="28" spans="1:28" s="69" customFormat="1" ht="25.5" hidden="1" customHeight="1">
      <c r="A28" s="279"/>
      <c r="B28" s="317"/>
      <c r="C28" s="316"/>
      <c r="D28" s="316"/>
      <c r="E28" s="295"/>
      <c r="F28" s="295"/>
      <c r="G28" s="295"/>
      <c r="H28" s="357"/>
      <c r="I28" s="270"/>
      <c r="J28" s="270"/>
      <c r="K28" s="270"/>
      <c r="L28" s="284"/>
      <c r="M28" s="284"/>
      <c r="N28" s="284"/>
      <c r="O28" s="284"/>
      <c r="P28" s="284"/>
      <c r="Q28" s="284"/>
      <c r="R28" s="270"/>
      <c r="S28" s="176"/>
      <c r="T28" s="177"/>
      <c r="U28" s="24"/>
      <c r="V28" s="24"/>
      <c r="W28" s="24"/>
      <c r="X28" s="24"/>
      <c r="Y28" s="24"/>
      <c r="Z28" s="24"/>
      <c r="AA28" s="24"/>
      <c r="AB28" s="24"/>
    </row>
    <row r="29" spans="1:28" s="73" customFormat="1" ht="25.5" hidden="1" customHeight="1">
      <c r="A29" s="293"/>
      <c r="B29" s="294"/>
      <c r="C29" s="294"/>
      <c r="D29" s="165"/>
      <c r="E29" s="288"/>
      <c r="F29" s="288"/>
      <c r="G29" s="288"/>
      <c r="H29" s="277"/>
      <c r="I29" s="284"/>
      <c r="J29" s="284"/>
      <c r="K29" s="431"/>
      <c r="L29" s="431"/>
      <c r="M29" s="431"/>
      <c r="N29" s="431"/>
      <c r="O29" s="431"/>
      <c r="P29" s="431"/>
      <c r="Q29" s="431"/>
      <c r="R29" s="431"/>
      <c r="S29" s="176"/>
      <c r="T29" s="177"/>
      <c r="U29" s="24"/>
      <c r="V29" s="24"/>
      <c r="W29" s="24"/>
      <c r="X29" s="24"/>
      <c r="Y29" s="24"/>
      <c r="Z29" s="24"/>
      <c r="AA29" s="24"/>
      <c r="AB29" s="24"/>
    </row>
    <row r="30" spans="1:28" s="69" customFormat="1" ht="25.5" hidden="1" customHeight="1">
      <c r="A30" s="293"/>
      <c r="B30" s="165"/>
      <c r="C30" s="165"/>
      <c r="D30" s="165"/>
      <c r="E30" s="288"/>
      <c r="F30" s="288"/>
      <c r="G30" s="288"/>
      <c r="H30" s="359"/>
      <c r="I30" s="301"/>
      <c r="J30" s="301"/>
      <c r="K30" s="431"/>
      <c r="L30" s="431"/>
      <c r="M30" s="431"/>
      <c r="N30" s="431"/>
      <c r="O30" s="431"/>
      <c r="P30" s="431"/>
      <c r="Q30" s="431"/>
      <c r="R30" s="431"/>
      <c r="S30" s="176"/>
      <c r="T30" s="177"/>
      <c r="U30" s="24"/>
      <c r="V30" s="24"/>
      <c r="W30" s="24"/>
      <c r="X30" s="24"/>
      <c r="Y30" s="24"/>
      <c r="Z30" s="24"/>
      <c r="AA30" s="24"/>
      <c r="AB30" s="24"/>
    </row>
    <row r="31" spans="1:28" ht="25.5" hidden="1" customHeight="1">
      <c r="A31" s="468"/>
      <c r="B31" s="317"/>
      <c r="C31" s="316"/>
      <c r="D31" s="467"/>
      <c r="E31" s="390"/>
      <c r="F31" s="390"/>
      <c r="G31" s="390"/>
      <c r="H31" s="390"/>
      <c r="I31" s="270"/>
      <c r="J31" s="270"/>
      <c r="K31" s="390"/>
      <c r="L31" s="390"/>
      <c r="M31" s="390"/>
      <c r="N31" s="390"/>
      <c r="O31" s="390"/>
      <c r="P31" s="390"/>
      <c r="Q31" s="390"/>
      <c r="R31" s="390"/>
      <c r="S31" s="176"/>
      <c r="T31" s="176"/>
    </row>
    <row r="32" spans="1:28" s="69" customFormat="1" ht="25.5" hidden="1" customHeight="1">
      <c r="A32" s="468"/>
      <c r="B32" s="317"/>
      <c r="C32" s="316"/>
      <c r="D32" s="467"/>
      <c r="E32" s="390"/>
      <c r="F32" s="390"/>
      <c r="G32" s="390"/>
      <c r="H32" s="390"/>
      <c r="I32" s="270"/>
      <c r="J32" s="270"/>
      <c r="K32" s="390"/>
      <c r="L32" s="390"/>
      <c r="M32" s="390"/>
      <c r="N32" s="390"/>
      <c r="O32" s="390"/>
      <c r="P32" s="390"/>
      <c r="Q32" s="295"/>
      <c r="R32" s="295"/>
      <c r="S32" s="176"/>
      <c r="T32" s="177"/>
      <c r="U32" s="24"/>
      <c r="V32" s="24"/>
      <c r="W32" s="24"/>
      <c r="X32" s="24"/>
      <c r="Y32" s="24"/>
      <c r="Z32" s="24"/>
      <c r="AA32" s="24"/>
      <c r="AB32" s="24"/>
    </row>
    <row r="33" spans="1:28" s="69" customFormat="1" ht="25.5" hidden="1" customHeight="1">
      <c r="A33" s="342"/>
      <c r="B33" s="317"/>
      <c r="C33" s="316"/>
      <c r="D33" s="467"/>
      <c r="E33" s="390"/>
      <c r="F33" s="390"/>
      <c r="G33" s="390"/>
      <c r="H33" s="390"/>
      <c r="I33" s="270"/>
      <c r="J33" s="270"/>
      <c r="K33" s="270"/>
      <c r="L33" s="270"/>
      <c r="M33" s="270"/>
      <c r="N33" s="270"/>
      <c r="O33" s="270"/>
      <c r="P33" s="270"/>
      <c r="Q33" s="295"/>
      <c r="R33" s="295"/>
      <c r="S33" s="176"/>
      <c r="T33" s="177"/>
      <c r="U33" s="24"/>
      <c r="V33" s="24"/>
      <c r="W33" s="24"/>
      <c r="X33" s="24"/>
      <c r="Y33" s="24"/>
      <c r="Z33" s="24"/>
      <c r="AA33" s="24"/>
      <c r="AB33" s="24"/>
    </row>
    <row r="34" spans="1:28" ht="20.25" hidden="1" customHeight="1">
      <c r="A34" s="468"/>
      <c r="B34" s="316"/>
      <c r="C34" s="316"/>
      <c r="D34" s="467"/>
      <c r="E34" s="390"/>
      <c r="F34" s="390"/>
      <c r="G34" s="390"/>
      <c r="H34" s="390"/>
      <c r="I34" s="270"/>
      <c r="J34" s="270"/>
      <c r="K34" s="270"/>
      <c r="L34" s="270"/>
      <c r="M34" s="270"/>
      <c r="N34" s="270"/>
      <c r="O34" s="270"/>
      <c r="P34" s="270"/>
      <c r="Q34" s="295"/>
      <c r="R34" s="295"/>
      <c r="S34" s="176"/>
      <c r="T34" s="176"/>
    </row>
    <row r="35" spans="1:28" s="69" customFormat="1" ht="6" hidden="1" customHeight="1">
      <c r="A35" s="468"/>
      <c r="B35" s="375"/>
      <c r="C35" s="316"/>
      <c r="D35" s="316"/>
      <c r="E35" s="390"/>
      <c r="F35" s="390"/>
      <c r="G35" s="390"/>
      <c r="H35" s="390"/>
      <c r="I35" s="270"/>
      <c r="J35" s="270"/>
      <c r="K35" s="295"/>
      <c r="L35" s="295"/>
      <c r="M35" s="295"/>
      <c r="N35" s="295"/>
      <c r="O35" s="295"/>
      <c r="P35" s="295"/>
      <c r="Q35" s="295"/>
      <c r="R35" s="295"/>
      <c r="S35" s="176"/>
      <c r="T35" s="177"/>
      <c r="U35" s="24"/>
      <c r="V35" s="24"/>
      <c r="W35" s="24"/>
      <c r="X35" s="24"/>
      <c r="Y35" s="24"/>
      <c r="Z35" s="24"/>
      <c r="AA35" s="24"/>
      <c r="AB35" s="24"/>
    </row>
    <row r="36" spans="1:28" s="69" customFormat="1" ht="29.25" customHeight="1">
      <c r="A36" s="597"/>
      <c r="B36" s="598"/>
      <c r="C36" s="599"/>
      <c r="D36" s="316"/>
      <c r="E36" s="270">
        <f>E37-(E37*6/100)</f>
        <v>12.094980000000001</v>
      </c>
      <c r="F36" s="270">
        <f>F37-(F37*12/100)</f>
        <v>7.1851999999999991</v>
      </c>
      <c r="G36" s="270">
        <f>G37-(G37*9/100)</f>
        <v>16.805880000000002</v>
      </c>
      <c r="H36" s="271">
        <f>E36*4+F36*9+G36*4</f>
        <v>180.27024</v>
      </c>
      <c r="I36" s="270">
        <v>0</v>
      </c>
      <c r="J36" s="270"/>
      <c r="K36" s="295"/>
      <c r="L36" s="295"/>
      <c r="M36" s="295"/>
      <c r="N36" s="295"/>
      <c r="O36" s="295"/>
      <c r="P36" s="295"/>
      <c r="Q36" s="295"/>
      <c r="R36" s="295"/>
      <c r="S36" s="176"/>
      <c r="T36" s="177"/>
      <c r="U36" s="24"/>
      <c r="V36" s="24"/>
      <c r="W36" s="24"/>
      <c r="X36" s="24"/>
      <c r="Y36" s="24"/>
      <c r="Z36" s="24"/>
      <c r="AA36" s="24"/>
      <c r="AB36" s="24"/>
    </row>
    <row r="37" spans="1:28" s="69" customFormat="1" ht="33" customHeight="1">
      <c r="A37" s="657" t="s">
        <v>293</v>
      </c>
      <c r="B37" s="657"/>
      <c r="C37" s="657"/>
      <c r="D37" s="454">
        <v>240</v>
      </c>
      <c r="E37" s="431">
        <f>E38+E39+E43+E44+E45+E47</f>
        <v>12.867000000000001</v>
      </c>
      <c r="F37" s="431">
        <f>F38+F39+F43+F44+F45+F47</f>
        <v>8.1649999999999991</v>
      </c>
      <c r="G37" s="431">
        <f>G38+G39+G43+G44+G45+G47</f>
        <v>18.468</v>
      </c>
      <c r="H37" s="600">
        <f>E37*4+F37*9+G37*4</f>
        <v>198.82499999999999</v>
      </c>
      <c r="I37" s="278">
        <v>0</v>
      </c>
      <c r="J37" s="470">
        <f>J38+J39+J40+J41+J42+J43+J44+J45+J46+J47+J48</f>
        <v>0</v>
      </c>
      <c r="K37" s="306">
        <v>2.04</v>
      </c>
      <c r="L37" s="278">
        <v>0.06</v>
      </c>
      <c r="M37" s="278">
        <v>0</v>
      </c>
      <c r="N37" s="278">
        <v>0.59</v>
      </c>
      <c r="O37" s="278">
        <v>26.83</v>
      </c>
      <c r="P37" s="278">
        <v>82.23</v>
      </c>
      <c r="Q37" s="278">
        <v>16.28</v>
      </c>
      <c r="R37" s="278">
        <v>0.74</v>
      </c>
      <c r="S37" s="176"/>
      <c r="T37" s="177"/>
      <c r="U37" s="24"/>
      <c r="V37" s="24"/>
      <c r="W37" s="24"/>
      <c r="X37" s="24"/>
      <c r="Y37" s="24"/>
      <c r="Z37" s="24"/>
      <c r="AA37" s="24"/>
      <c r="AB37" s="24"/>
    </row>
    <row r="38" spans="1:28" s="69" customFormat="1" ht="26.1" customHeight="1">
      <c r="A38" s="601" t="s">
        <v>294</v>
      </c>
      <c r="B38" s="602">
        <v>63</v>
      </c>
      <c r="C38" s="603">
        <v>60</v>
      </c>
      <c r="D38" s="347"/>
      <c r="E38" s="276">
        <f>17.9*C38/100</f>
        <v>10.74</v>
      </c>
      <c r="F38" s="288">
        <f>10.7*C38/100</f>
        <v>6.42</v>
      </c>
      <c r="G38" s="288">
        <v>0</v>
      </c>
      <c r="H38" s="320"/>
      <c r="I38" s="301">
        <v>0</v>
      </c>
      <c r="J38" s="301">
        <f t="shared" ref="J38:J48" si="2">I38*B38/1000</f>
        <v>0</v>
      </c>
      <c r="K38" s="431"/>
      <c r="L38" s="292"/>
      <c r="M38" s="292"/>
      <c r="N38" s="292"/>
      <c r="O38" s="292"/>
      <c r="P38" s="292"/>
      <c r="Q38" s="292"/>
      <c r="R38" s="292"/>
      <c r="S38" s="176"/>
      <c r="T38" s="177"/>
      <c r="U38" s="24"/>
      <c r="V38" s="24"/>
      <c r="W38" s="24"/>
      <c r="X38" s="24"/>
      <c r="Y38" s="24"/>
      <c r="Z38" s="24"/>
      <c r="AA38" s="24"/>
      <c r="AB38" s="24"/>
    </row>
    <row r="39" spans="1:28" s="69" customFormat="1" ht="30.75" customHeight="1">
      <c r="A39" s="279" t="s">
        <v>46</v>
      </c>
      <c r="B39" s="286">
        <f>C39*1.33</f>
        <v>106.4</v>
      </c>
      <c r="C39" s="411">
        <v>80</v>
      </c>
      <c r="D39" s="280"/>
      <c r="E39" s="318">
        <f>2*C39/100</f>
        <v>1.6</v>
      </c>
      <c r="F39" s="318">
        <f>0.1*C39/100</f>
        <v>0.08</v>
      </c>
      <c r="G39" s="318">
        <f>19.7*C39/100</f>
        <v>15.76</v>
      </c>
      <c r="H39" s="260"/>
      <c r="I39" s="301">
        <v>0</v>
      </c>
      <c r="J39" s="301">
        <f t="shared" si="2"/>
        <v>0</v>
      </c>
      <c r="K39" s="431"/>
      <c r="L39" s="292"/>
      <c r="M39" s="292"/>
      <c r="N39" s="292"/>
      <c r="O39" s="292"/>
      <c r="P39" s="292"/>
      <c r="Q39" s="292"/>
      <c r="R39" s="292"/>
      <c r="S39" s="176"/>
      <c r="T39" s="177"/>
      <c r="U39" s="24"/>
      <c r="V39" s="24"/>
      <c r="W39" s="24"/>
      <c r="X39" s="24"/>
      <c r="Y39" s="24"/>
      <c r="Z39" s="24"/>
      <c r="AA39" s="24"/>
      <c r="AB39" s="24"/>
    </row>
    <row r="40" spans="1:28" ht="20.25" customHeight="1">
      <c r="A40" s="342" t="s">
        <v>47</v>
      </c>
      <c r="B40" s="286">
        <f>C40*1.43</f>
        <v>114.39999999999999</v>
      </c>
      <c r="C40" s="411">
        <v>80</v>
      </c>
      <c r="D40" s="316"/>
      <c r="E40" s="295"/>
      <c r="F40" s="295"/>
      <c r="G40" s="295"/>
      <c r="H40" s="260"/>
      <c r="I40" s="301">
        <v>0</v>
      </c>
      <c r="J40" s="301">
        <f t="shared" si="2"/>
        <v>0</v>
      </c>
      <c r="K40" s="431"/>
      <c r="L40" s="292"/>
      <c r="M40" s="292"/>
      <c r="N40" s="292"/>
      <c r="O40" s="292"/>
      <c r="P40" s="292"/>
      <c r="Q40" s="292"/>
      <c r="R40" s="292"/>
      <c r="S40" s="170"/>
      <c r="T40" s="170"/>
    </row>
    <row r="41" spans="1:28" ht="26.1" customHeight="1">
      <c r="A41" s="342" t="s">
        <v>48</v>
      </c>
      <c r="B41" s="286">
        <f>C41*1.54</f>
        <v>123.2</v>
      </c>
      <c r="C41" s="411">
        <v>80</v>
      </c>
      <c r="D41" s="316"/>
      <c r="E41" s="295"/>
      <c r="F41" s="295"/>
      <c r="G41" s="295"/>
      <c r="H41" s="260"/>
      <c r="I41" s="301">
        <v>0</v>
      </c>
      <c r="J41" s="301">
        <f t="shared" si="2"/>
        <v>0</v>
      </c>
      <c r="K41" s="431"/>
      <c r="L41" s="292"/>
      <c r="M41" s="292"/>
      <c r="N41" s="292"/>
      <c r="O41" s="292"/>
      <c r="P41" s="292"/>
      <c r="Q41" s="292"/>
      <c r="R41" s="292"/>
      <c r="S41" s="170"/>
      <c r="T41" s="170"/>
    </row>
    <row r="42" spans="1:28" s="69" customFormat="1" ht="26.1" customHeight="1">
      <c r="A42" s="342" t="s">
        <v>49</v>
      </c>
      <c r="B42" s="286">
        <f>C42*1.67</f>
        <v>133.6</v>
      </c>
      <c r="C42" s="411">
        <v>80</v>
      </c>
      <c r="D42" s="316"/>
      <c r="E42" s="295"/>
      <c r="F42" s="295"/>
      <c r="G42" s="295"/>
      <c r="H42" s="260"/>
      <c r="I42" s="284">
        <v>0</v>
      </c>
      <c r="J42" s="301">
        <f t="shared" si="2"/>
        <v>0</v>
      </c>
      <c r="K42" s="431"/>
      <c r="L42" s="292"/>
      <c r="M42" s="292"/>
      <c r="N42" s="292"/>
      <c r="O42" s="292"/>
      <c r="P42" s="292"/>
      <c r="Q42" s="292"/>
      <c r="R42" s="292"/>
      <c r="S42" s="170"/>
      <c r="T42" s="171"/>
      <c r="U42" s="24"/>
      <c r="V42" s="24"/>
      <c r="W42" s="24"/>
      <c r="X42" s="24"/>
      <c r="Y42" s="24"/>
      <c r="Z42" s="24"/>
      <c r="AA42" s="24"/>
      <c r="AB42" s="24"/>
    </row>
    <row r="43" spans="1:28" s="69" customFormat="1" ht="26.1" customHeight="1">
      <c r="A43" s="604" t="s">
        <v>295</v>
      </c>
      <c r="B43" s="479">
        <f>C43*1.25</f>
        <v>18.75</v>
      </c>
      <c r="C43" s="474">
        <v>15</v>
      </c>
      <c r="D43" s="347"/>
      <c r="E43" s="276">
        <f>1.3*C43/100</f>
        <v>0.19500000000000001</v>
      </c>
      <c r="F43" s="288">
        <f>0.1*C43/100</f>
        <v>1.4999999999999999E-2</v>
      </c>
      <c r="G43" s="288">
        <f>7*C43/100</f>
        <v>1.05</v>
      </c>
      <c r="H43" s="320"/>
      <c r="I43" s="301">
        <v>0</v>
      </c>
      <c r="J43" s="301">
        <f t="shared" si="2"/>
        <v>0</v>
      </c>
      <c r="K43" s="431"/>
      <c r="L43" s="292"/>
      <c r="M43" s="292"/>
      <c r="N43" s="292"/>
      <c r="O43" s="292"/>
      <c r="P43" s="292"/>
      <c r="Q43" s="292"/>
      <c r="R43" s="292"/>
      <c r="S43" s="170"/>
      <c r="T43" s="171"/>
      <c r="U43" s="24"/>
      <c r="V43" s="24"/>
      <c r="W43" s="24"/>
      <c r="X43" s="24"/>
      <c r="Y43" s="24"/>
      <c r="Z43" s="24"/>
      <c r="AA43" s="24"/>
      <c r="AB43" s="24"/>
    </row>
    <row r="44" spans="1:28" s="69" customFormat="1" ht="26.1" customHeight="1">
      <c r="A44" s="604" t="s">
        <v>52</v>
      </c>
      <c r="B44" s="479">
        <f>C44*1.16</f>
        <v>17.399999999999999</v>
      </c>
      <c r="C44" s="474">
        <v>15</v>
      </c>
      <c r="D44" s="347"/>
      <c r="E44" s="276">
        <f>1.7*C44/100</f>
        <v>0.255</v>
      </c>
      <c r="F44" s="288">
        <v>0</v>
      </c>
      <c r="G44" s="288">
        <f>9.5*C44/100</f>
        <v>1.425</v>
      </c>
      <c r="H44" s="320"/>
      <c r="I44" s="301">
        <v>0</v>
      </c>
      <c r="J44" s="301">
        <f t="shared" si="2"/>
        <v>0</v>
      </c>
      <c r="K44" s="431"/>
      <c r="L44" s="292"/>
      <c r="M44" s="292"/>
      <c r="N44" s="292"/>
      <c r="O44" s="292"/>
      <c r="P44" s="292"/>
      <c r="Q44" s="292"/>
      <c r="R44" s="292"/>
      <c r="S44" s="170"/>
      <c r="T44" s="171"/>
      <c r="U44" s="24"/>
      <c r="V44" s="24"/>
      <c r="W44" s="24"/>
      <c r="X44" s="24"/>
      <c r="Y44" s="24"/>
      <c r="Z44" s="24"/>
      <c r="AA44" s="24"/>
      <c r="AB44" s="24"/>
    </row>
    <row r="45" spans="1:28" s="69" customFormat="1" ht="26.1" customHeight="1">
      <c r="A45" s="472" t="s">
        <v>33</v>
      </c>
      <c r="B45" s="605">
        <v>2</v>
      </c>
      <c r="C45" s="606">
        <v>2</v>
      </c>
      <c r="D45" s="475"/>
      <c r="E45" s="288">
        <f>0.6*C45/100</f>
        <v>1.2E-2</v>
      </c>
      <c r="F45" s="288">
        <f>82.5*C45/100</f>
        <v>1.65</v>
      </c>
      <c r="G45" s="288">
        <f>0.9*C45/100</f>
        <v>1.8000000000000002E-2</v>
      </c>
      <c r="H45" s="320"/>
      <c r="I45" s="284">
        <v>0</v>
      </c>
      <c r="J45" s="301">
        <f t="shared" si="2"/>
        <v>0</v>
      </c>
      <c r="K45" s="278"/>
      <c r="L45" s="278"/>
      <c r="M45" s="278"/>
      <c r="N45" s="278"/>
      <c r="O45" s="278"/>
      <c r="P45" s="278"/>
      <c r="Q45" s="278"/>
      <c r="R45" s="278"/>
      <c r="S45" s="170"/>
      <c r="T45" s="171"/>
      <c r="U45" s="24"/>
      <c r="V45" s="24"/>
      <c r="W45" s="24"/>
      <c r="X45" s="24"/>
      <c r="Y45" s="24"/>
      <c r="Z45" s="24"/>
      <c r="AA45" s="24"/>
      <c r="AB45" s="24"/>
    </row>
    <row r="46" spans="1:28" ht="16.5" customHeight="1">
      <c r="A46" s="472" t="s">
        <v>32</v>
      </c>
      <c r="B46" s="605">
        <v>1</v>
      </c>
      <c r="C46" s="606">
        <v>1</v>
      </c>
      <c r="D46" s="475"/>
      <c r="E46" s="288"/>
      <c r="F46" s="288"/>
      <c r="G46" s="288"/>
      <c r="H46" s="320"/>
      <c r="I46" s="307">
        <v>0</v>
      </c>
      <c r="J46" s="301">
        <f t="shared" si="2"/>
        <v>0</v>
      </c>
      <c r="K46" s="307"/>
      <c r="L46" s="307"/>
      <c r="M46" s="307"/>
      <c r="N46" s="307"/>
      <c r="O46" s="307"/>
      <c r="P46" s="307"/>
      <c r="Q46" s="307"/>
      <c r="R46" s="307"/>
      <c r="S46" s="170"/>
      <c r="T46" s="170"/>
    </row>
    <row r="47" spans="1:28" s="69" customFormat="1" ht="18" customHeight="1">
      <c r="A47" s="472" t="s">
        <v>272</v>
      </c>
      <c r="B47" s="473">
        <f>C47*1.2</f>
        <v>6</v>
      </c>
      <c r="C47" s="474">
        <v>5</v>
      </c>
      <c r="D47" s="475"/>
      <c r="E47" s="288">
        <f>1.3*C47/100</f>
        <v>6.5000000000000002E-2</v>
      </c>
      <c r="F47" s="288">
        <v>0</v>
      </c>
      <c r="G47" s="288">
        <f>4.3*C47/100</f>
        <v>0.215</v>
      </c>
      <c r="H47" s="320"/>
      <c r="I47" s="301">
        <v>0</v>
      </c>
      <c r="J47" s="301">
        <f t="shared" si="2"/>
        <v>0</v>
      </c>
      <c r="K47" s="417"/>
      <c r="L47" s="319"/>
      <c r="M47" s="319"/>
      <c r="N47" s="319"/>
      <c r="O47" s="431"/>
      <c r="P47" s="431"/>
      <c r="Q47" s="319"/>
      <c r="R47" s="319"/>
      <c r="S47" s="170"/>
      <c r="T47" s="171"/>
      <c r="U47" s="24"/>
      <c r="V47" s="24"/>
      <c r="W47" s="24"/>
      <c r="X47" s="24"/>
      <c r="Y47" s="24"/>
      <c r="Z47" s="24"/>
      <c r="AA47" s="24"/>
      <c r="AB47" s="24"/>
    </row>
    <row r="48" spans="1:28" s="69" customFormat="1" ht="26.1" customHeight="1">
      <c r="A48" s="472" t="s">
        <v>273</v>
      </c>
      <c r="B48" s="473">
        <v>0.03</v>
      </c>
      <c r="C48" s="474">
        <v>0.03</v>
      </c>
      <c r="D48" s="475"/>
      <c r="E48" s="288"/>
      <c r="F48" s="288"/>
      <c r="G48" s="288"/>
      <c r="H48" s="320"/>
      <c r="I48" s="307">
        <v>0</v>
      </c>
      <c r="J48" s="301">
        <f t="shared" si="2"/>
        <v>0</v>
      </c>
      <c r="K48" s="476"/>
      <c r="L48" s="291"/>
      <c r="M48" s="291"/>
      <c r="N48" s="291"/>
      <c r="O48" s="292"/>
      <c r="P48" s="292"/>
      <c r="Q48" s="291"/>
      <c r="R48" s="291"/>
      <c r="S48" s="170"/>
      <c r="T48" s="171"/>
      <c r="U48" s="24"/>
      <c r="V48" s="24"/>
      <c r="W48" s="24"/>
      <c r="X48" s="24"/>
      <c r="Y48" s="24"/>
      <c r="Z48" s="24"/>
      <c r="AA48" s="24"/>
      <c r="AB48" s="24"/>
    </row>
    <row r="49" spans="1:28" s="69" customFormat="1" ht="26.1" customHeight="1">
      <c r="A49" s="607"/>
      <c r="B49" s="608"/>
      <c r="C49" s="609"/>
      <c r="D49" s="475"/>
      <c r="E49" s="270">
        <f>E50-(E50*6/100)</f>
        <v>6.9988639999999993</v>
      </c>
      <c r="F49" s="270">
        <f>F50-(F50*12/100)</f>
        <v>13.686639999999999</v>
      </c>
      <c r="G49" s="270">
        <f>G50-(G50*9/100)</f>
        <v>2.8253680000000001</v>
      </c>
      <c r="H49" s="271">
        <f>E49*4+F49*9+G49*4</f>
        <v>162.47668799999997</v>
      </c>
      <c r="I49" s="307">
        <v>0</v>
      </c>
      <c r="J49" s="307"/>
      <c r="K49" s="476"/>
      <c r="L49" s="291"/>
      <c r="M49" s="291"/>
      <c r="N49" s="291"/>
      <c r="O49" s="292"/>
      <c r="P49" s="292"/>
      <c r="Q49" s="291"/>
      <c r="R49" s="291"/>
      <c r="S49" s="170"/>
      <c r="T49" s="171"/>
      <c r="U49" s="24"/>
      <c r="V49" s="24"/>
      <c r="W49" s="24"/>
      <c r="X49" s="24"/>
      <c r="Y49" s="24"/>
      <c r="Z49" s="24"/>
      <c r="AA49" s="24"/>
      <c r="AB49" s="24"/>
    </row>
    <row r="50" spans="1:28" ht="26.1" customHeight="1">
      <c r="A50" s="657" t="s">
        <v>296</v>
      </c>
      <c r="B50" s="657"/>
      <c r="C50" s="657"/>
      <c r="D50" s="610" t="s">
        <v>238</v>
      </c>
      <c r="E50" s="364">
        <f>E51+E52+E53+E54+E55+E56+E57</f>
        <v>7.4455999999999998</v>
      </c>
      <c r="F50" s="364">
        <f>F51+F52+F53+F54+F55+F56+F57</f>
        <v>15.552999999999999</v>
      </c>
      <c r="G50" s="364">
        <f>G51+G52+G53+G54+G55+G56+G57</f>
        <v>3.1048</v>
      </c>
      <c r="H50" s="304">
        <f>E50*4+F50*9+G50*4</f>
        <v>182.17859999999999</v>
      </c>
      <c r="I50" s="307">
        <v>0</v>
      </c>
      <c r="J50" s="477">
        <f>J51+J52+J53+J54+J55+J56+J57</f>
        <v>0</v>
      </c>
      <c r="K50" s="278">
        <v>8.2500000000000004E-2</v>
      </c>
      <c r="L50" s="278">
        <v>8.2500000000000004E-2</v>
      </c>
      <c r="M50" s="278">
        <v>8.2500000000000004E-2</v>
      </c>
      <c r="N50" s="278">
        <v>1.8333333333333299E-2</v>
      </c>
      <c r="O50" s="278">
        <v>50.963000000000001</v>
      </c>
      <c r="P50" s="278">
        <v>166.43</v>
      </c>
      <c r="Q50" s="278">
        <v>14.116666666666699</v>
      </c>
      <c r="R50" s="278">
        <v>0.60499999999999998</v>
      </c>
      <c r="S50" s="170"/>
      <c r="T50" s="170"/>
    </row>
    <row r="51" spans="1:28" ht="26.1" customHeight="1">
      <c r="A51" s="601" t="s">
        <v>297</v>
      </c>
      <c r="B51" s="611">
        <f>C51*1.01</f>
        <v>55.55</v>
      </c>
      <c r="C51" s="612">
        <v>55</v>
      </c>
      <c r="D51" s="605"/>
      <c r="E51" s="313">
        <f>12.3*C51/100</f>
        <v>6.7649999999999997</v>
      </c>
      <c r="F51" s="313">
        <f>25.3*C51/100</f>
        <v>13.914999999999999</v>
      </c>
      <c r="G51" s="313">
        <v>0</v>
      </c>
      <c r="H51" s="313"/>
      <c r="I51" s="307">
        <v>0</v>
      </c>
      <c r="J51" s="307">
        <f t="shared" ref="J51:J57" si="3">I51*B51/1000</f>
        <v>0</v>
      </c>
      <c r="K51" s="476"/>
      <c r="L51" s="291"/>
      <c r="M51" s="291"/>
      <c r="N51" s="291"/>
      <c r="O51" s="292"/>
      <c r="P51" s="292"/>
      <c r="Q51" s="291"/>
      <c r="R51" s="291"/>
      <c r="S51" s="170"/>
      <c r="T51" s="170"/>
    </row>
    <row r="52" spans="1:28" ht="30" customHeight="1">
      <c r="A52" s="613" t="s">
        <v>298</v>
      </c>
      <c r="B52" s="475"/>
      <c r="C52" s="614">
        <v>50</v>
      </c>
      <c r="D52" s="615"/>
      <c r="E52" s="364"/>
      <c r="F52" s="364"/>
      <c r="G52" s="364"/>
      <c r="H52" s="400"/>
      <c r="I52" s="301">
        <v>0</v>
      </c>
      <c r="J52" s="307">
        <f t="shared" si="3"/>
        <v>0</v>
      </c>
      <c r="K52" s="417"/>
      <c r="L52" s="292"/>
      <c r="M52" s="292"/>
      <c r="N52" s="292"/>
      <c r="O52" s="292"/>
      <c r="P52" s="292"/>
      <c r="Q52" s="292"/>
      <c r="R52" s="292"/>
      <c r="S52" s="170"/>
      <c r="T52" s="170"/>
    </row>
    <row r="53" spans="1:28" s="69" customFormat="1" ht="16.5" customHeight="1">
      <c r="A53" s="604" t="s">
        <v>64</v>
      </c>
      <c r="B53" s="475">
        <v>8</v>
      </c>
      <c r="C53" s="474">
        <v>8</v>
      </c>
      <c r="D53" s="616"/>
      <c r="E53" s="364">
        <f>2.8*C53/100</f>
        <v>0.22399999999999998</v>
      </c>
      <c r="F53" s="313">
        <f>20*C53/100</f>
        <v>1.6</v>
      </c>
      <c r="G53" s="313">
        <f>3.2*C53/100</f>
        <v>0.25600000000000001</v>
      </c>
      <c r="H53" s="502"/>
      <c r="I53" s="301">
        <v>0</v>
      </c>
      <c r="J53" s="307">
        <f t="shared" si="3"/>
        <v>0</v>
      </c>
      <c r="K53" s="417"/>
      <c r="L53" s="292"/>
      <c r="M53" s="292"/>
      <c r="N53" s="292"/>
      <c r="O53" s="292"/>
      <c r="P53" s="292"/>
      <c r="Q53" s="292"/>
      <c r="R53" s="292"/>
      <c r="S53" s="170"/>
      <c r="T53" s="171"/>
      <c r="U53" s="24"/>
      <c r="V53" s="24"/>
      <c r="W53" s="24"/>
      <c r="X53" s="24"/>
      <c r="Y53" s="24"/>
      <c r="Z53" s="24"/>
      <c r="AA53" s="24"/>
      <c r="AB53" s="24"/>
    </row>
    <row r="54" spans="1:28" ht="15" customHeight="1">
      <c r="A54" s="604" t="s">
        <v>62</v>
      </c>
      <c r="B54" s="475">
        <v>3.8</v>
      </c>
      <c r="C54" s="474">
        <v>3.8</v>
      </c>
      <c r="D54" s="616"/>
      <c r="E54" s="364">
        <f>10.5*C54/100</f>
        <v>0.39899999999999997</v>
      </c>
      <c r="F54" s="313">
        <f>1*C54/100</f>
        <v>3.7999999999999999E-2</v>
      </c>
      <c r="G54" s="313">
        <f>69*C54/100</f>
        <v>2.6219999999999999</v>
      </c>
      <c r="H54" s="502"/>
      <c r="I54" s="284">
        <v>0</v>
      </c>
      <c r="J54" s="307">
        <f t="shared" si="3"/>
        <v>0</v>
      </c>
      <c r="K54" s="306"/>
      <c r="L54" s="278"/>
      <c r="M54" s="278"/>
      <c r="N54" s="278"/>
      <c r="O54" s="278"/>
      <c r="P54" s="278"/>
      <c r="Q54" s="278"/>
      <c r="R54" s="278"/>
      <c r="S54" s="170"/>
      <c r="T54" s="170"/>
    </row>
    <row r="55" spans="1:28" s="69" customFormat="1" ht="16.5" customHeight="1">
      <c r="A55" s="604" t="s">
        <v>29</v>
      </c>
      <c r="B55" s="475">
        <v>40</v>
      </c>
      <c r="C55" s="474">
        <v>40</v>
      </c>
      <c r="D55" s="616"/>
      <c r="E55" s="617"/>
      <c r="F55" s="458"/>
      <c r="G55" s="458"/>
      <c r="H55" s="502"/>
      <c r="I55" s="307">
        <v>0</v>
      </c>
      <c r="J55" s="307">
        <f t="shared" si="3"/>
        <v>0</v>
      </c>
      <c r="K55" s="307"/>
      <c r="L55" s="307"/>
      <c r="M55" s="307"/>
      <c r="N55" s="307"/>
      <c r="O55" s="307"/>
      <c r="P55" s="307"/>
      <c r="Q55" s="307"/>
      <c r="R55" s="307"/>
      <c r="S55" s="170"/>
      <c r="T55" s="171"/>
      <c r="U55" s="24"/>
      <c r="V55" s="24"/>
      <c r="W55" s="24"/>
      <c r="X55" s="24"/>
      <c r="Y55" s="24"/>
      <c r="Z55" s="24"/>
      <c r="AA55" s="24"/>
      <c r="AB55" s="24"/>
    </row>
    <row r="56" spans="1:28" s="69" customFormat="1" ht="42.75" customHeight="1">
      <c r="A56" s="604" t="s">
        <v>276</v>
      </c>
      <c r="B56" s="475">
        <v>3</v>
      </c>
      <c r="C56" s="475">
        <v>3</v>
      </c>
      <c r="D56" s="616"/>
      <c r="E56" s="617"/>
      <c r="F56" s="457"/>
      <c r="G56" s="457"/>
      <c r="H56" s="504"/>
      <c r="I56" s="307">
        <v>0</v>
      </c>
      <c r="J56" s="307">
        <f t="shared" si="3"/>
        <v>0</v>
      </c>
      <c r="K56" s="307"/>
      <c r="L56" s="307"/>
      <c r="M56" s="307"/>
      <c r="N56" s="307"/>
      <c r="O56" s="307"/>
      <c r="P56" s="307"/>
      <c r="Q56" s="307"/>
      <c r="R56" s="307"/>
      <c r="S56" s="170"/>
      <c r="T56" s="171"/>
      <c r="U56" s="24"/>
      <c r="V56" s="24"/>
      <c r="W56" s="24"/>
      <c r="X56" s="24"/>
      <c r="Y56" s="24"/>
      <c r="Z56" s="24"/>
      <c r="AA56" s="24"/>
      <c r="AB56" s="24"/>
    </row>
    <row r="57" spans="1:28" s="69" customFormat="1" ht="45" customHeight="1">
      <c r="A57" s="604" t="s">
        <v>277</v>
      </c>
      <c r="B57" s="475">
        <f>B56*0.4</f>
        <v>1.2000000000000002</v>
      </c>
      <c r="C57" s="474">
        <f>C56*0.4</f>
        <v>1.2000000000000002</v>
      </c>
      <c r="D57" s="616"/>
      <c r="E57" s="364">
        <f>4.8*C57/100</f>
        <v>5.7600000000000005E-2</v>
      </c>
      <c r="F57" s="288">
        <v>0</v>
      </c>
      <c r="G57" s="288">
        <f>18.9*C57/100</f>
        <v>0.22680000000000003</v>
      </c>
      <c r="H57" s="504"/>
      <c r="I57" s="284">
        <v>0</v>
      </c>
      <c r="J57" s="307">
        <f t="shared" si="3"/>
        <v>0</v>
      </c>
      <c r="K57" s="301"/>
      <c r="L57" s="422"/>
      <c r="M57" s="422"/>
      <c r="N57" s="422"/>
      <c r="O57" s="436"/>
      <c r="P57" s="436"/>
      <c r="Q57" s="422"/>
      <c r="R57" s="422"/>
      <c r="S57" s="170"/>
      <c r="T57" s="171"/>
      <c r="U57" s="187"/>
      <c r="V57" s="185"/>
      <c r="W57" s="24"/>
      <c r="X57" s="24"/>
      <c r="Y57" s="24"/>
      <c r="Z57" s="24"/>
      <c r="AA57" s="24"/>
      <c r="AB57" s="24"/>
    </row>
    <row r="58" spans="1:28" s="69" customFormat="1" ht="23.25" customHeight="1">
      <c r="A58" s="618"/>
      <c r="B58" s="619"/>
      <c r="C58" s="609"/>
      <c r="D58" s="616"/>
      <c r="E58" s="270">
        <f>E59-(E59*6/100)</f>
        <v>5.6118000000000006</v>
      </c>
      <c r="F58" s="270">
        <f>F59-(F59*12/100)</f>
        <v>4.3428000000000004</v>
      </c>
      <c r="G58" s="270">
        <f>G59-(G59*9/100)</f>
        <v>34.930350000000004</v>
      </c>
      <c r="H58" s="329">
        <f>E58*4+F58*9+G58*4</f>
        <v>201.25380000000001</v>
      </c>
      <c r="I58" s="284">
        <v>0</v>
      </c>
      <c r="J58" s="284"/>
      <c r="K58" s="301"/>
      <c r="L58" s="422"/>
      <c r="M58" s="422"/>
      <c r="N58" s="422"/>
      <c r="O58" s="436"/>
      <c r="P58" s="436"/>
      <c r="Q58" s="422"/>
      <c r="R58" s="422"/>
      <c r="S58" s="170"/>
      <c r="T58" s="171"/>
      <c r="U58" s="187"/>
      <c r="V58" s="185"/>
      <c r="W58" s="24"/>
      <c r="X58" s="24"/>
      <c r="Y58" s="24"/>
      <c r="Z58" s="24"/>
      <c r="AA58" s="24"/>
      <c r="AB58" s="24"/>
    </row>
    <row r="59" spans="1:28" s="69" customFormat="1" ht="26.1" customHeight="1">
      <c r="A59" s="633" t="s">
        <v>299</v>
      </c>
      <c r="B59" s="633"/>
      <c r="C59" s="633"/>
      <c r="D59" s="337" t="s">
        <v>300</v>
      </c>
      <c r="E59" s="259">
        <f>E60+E61+E62</f>
        <v>5.9700000000000006</v>
      </c>
      <c r="F59" s="259">
        <f>F60+F61+F62</f>
        <v>4.9350000000000005</v>
      </c>
      <c r="G59" s="259">
        <f>G60+G61+G62</f>
        <v>38.385000000000005</v>
      </c>
      <c r="H59" s="304">
        <f>E59*4+F59*9+G59*4</f>
        <v>221.83500000000004</v>
      </c>
      <c r="I59" s="263">
        <v>0</v>
      </c>
      <c r="J59" s="483">
        <f>J60+J61+J62</f>
        <v>0</v>
      </c>
      <c r="K59" s="306">
        <v>0</v>
      </c>
      <c r="L59" s="278">
        <v>6.6666666666666693E-2</v>
      </c>
      <c r="M59" s="278">
        <v>0.133333333333333</v>
      </c>
      <c r="N59" s="278">
        <v>1.08</v>
      </c>
      <c r="O59" s="278">
        <v>24.3466666666667</v>
      </c>
      <c r="P59" s="278">
        <v>212</v>
      </c>
      <c r="Q59" s="278">
        <v>9.1333333333333293</v>
      </c>
      <c r="R59" s="278">
        <v>0.94666666666666699</v>
      </c>
      <c r="S59" s="170"/>
      <c r="T59" s="171"/>
      <c r="U59" s="187"/>
      <c r="V59" s="185"/>
      <c r="W59" s="24"/>
      <c r="X59" s="24"/>
      <c r="Y59" s="24"/>
      <c r="Z59" s="24"/>
      <c r="AA59" s="24"/>
      <c r="AB59" s="24"/>
    </row>
    <row r="60" spans="1:28" ht="18.75" customHeight="1">
      <c r="A60" s="472" t="s">
        <v>28</v>
      </c>
      <c r="B60" s="612">
        <v>54</v>
      </c>
      <c r="C60" s="620">
        <v>54</v>
      </c>
      <c r="D60" s="605"/>
      <c r="E60" s="313">
        <f>11*C60/100</f>
        <v>5.94</v>
      </c>
      <c r="F60" s="313">
        <f>1.5*C60/100</f>
        <v>0.81</v>
      </c>
      <c r="G60" s="313">
        <f>71*C60/100</f>
        <v>38.340000000000003</v>
      </c>
      <c r="H60" s="313"/>
      <c r="I60" s="307">
        <v>0</v>
      </c>
      <c r="J60" s="307">
        <f>I60*B60/1000</f>
        <v>0</v>
      </c>
      <c r="K60" s="307"/>
      <c r="L60" s="291"/>
      <c r="M60" s="291"/>
      <c r="N60" s="291"/>
      <c r="O60" s="292"/>
      <c r="P60" s="292"/>
      <c r="Q60" s="291"/>
      <c r="R60" s="291"/>
      <c r="S60" s="170"/>
      <c r="T60" s="170"/>
      <c r="U60" s="187"/>
      <c r="V60" s="185"/>
    </row>
    <row r="61" spans="1:28" s="88" customFormat="1" ht="20.25" customHeight="1">
      <c r="A61" s="472" t="s">
        <v>32</v>
      </c>
      <c r="B61" s="612">
        <v>1</v>
      </c>
      <c r="C61" s="620">
        <v>1</v>
      </c>
      <c r="D61" s="605"/>
      <c r="E61" s="313"/>
      <c r="F61" s="313"/>
      <c r="G61" s="313"/>
      <c r="H61" s="313"/>
      <c r="I61" s="284">
        <v>0</v>
      </c>
      <c r="J61" s="307">
        <f>I61*B61/1000</f>
        <v>0</v>
      </c>
      <c r="K61" s="301"/>
      <c r="L61" s="301"/>
      <c r="M61" s="301"/>
      <c r="N61" s="301"/>
      <c r="O61" s="301"/>
      <c r="P61" s="301"/>
      <c r="Q61" s="301"/>
      <c r="R61" s="301"/>
      <c r="S61" s="172"/>
      <c r="T61" s="173"/>
      <c r="U61" s="579"/>
      <c r="V61" s="217"/>
      <c r="W61" s="123"/>
      <c r="X61" s="123"/>
      <c r="Y61" s="123"/>
      <c r="Z61" s="123"/>
      <c r="AA61" s="123"/>
      <c r="AB61" s="123"/>
    </row>
    <row r="62" spans="1:28" s="88" customFormat="1" ht="20.25" customHeight="1">
      <c r="A62" s="604" t="s">
        <v>33</v>
      </c>
      <c r="B62" s="479">
        <v>5</v>
      </c>
      <c r="C62" s="621">
        <v>5</v>
      </c>
      <c r="D62" s="475"/>
      <c r="E62" s="288">
        <f>0.6*C62/100</f>
        <v>0.03</v>
      </c>
      <c r="F62" s="288">
        <f>82.5*C62/100</f>
        <v>4.125</v>
      </c>
      <c r="G62" s="288">
        <f>0.9*C62/100</f>
        <v>4.4999999999999998E-2</v>
      </c>
      <c r="H62" s="320"/>
      <c r="I62" s="352">
        <v>0</v>
      </c>
      <c r="J62" s="307">
        <f>I62*B62/1000</f>
        <v>0</v>
      </c>
      <c r="K62" s="353"/>
      <c r="L62" s="353"/>
      <c r="M62" s="353"/>
      <c r="N62" s="353"/>
      <c r="O62" s="353"/>
      <c r="P62" s="353"/>
      <c r="Q62" s="353"/>
      <c r="R62" s="484"/>
      <c r="S62" s="172"/>
      <c r="T62" s="173"/>
      <c r="U62" s="579"/>
      <c r="V62" s="217"/>
      <c r="W62" s="123"/>
      <c r="X62" s="123"/>
      <c r="Y62" s="123"/>
      <c r="Z62" s="123"/>
      <c r="AA62" s="123"/>
      <c r="AB62" s="123"/>
    </row>
    <row r="63" spans="1:28" ht="33.75" customHeight="1">
      <c r="A63" s="630" t="s">
        <v>145</v>
      </c>
      <c r="B63" s="630"/>
      <c r="C63" s="630"/>
      <c r="D63" s="275" t="s">
        <v>70</v>
      </c>
      <c r="E63" s="276">
        <f>E64+E65+E66+E67</f>
        <v>0.63</v>
      </c>
      <c r="F63" s="276">
        <f>F64+F65+F66+F67</f>
        <v>4.9950000000000001</v>
      </c>
      <c r="G63" s="276">
        <f>G64+G65+G66+G67</f>
        <v>4.2</v>
      </c>
      <c r="H63" s="297">
        <f>G63*4+F63*9+E63*4</f>
        <v>64.274999999999991</v>
      </c>
      <c r="I63" s="278">
        <v>0</v>
      </c>
      <c r="J63" s="354">
        <f>J64+J65+J66+J67</f>
        <v>0</v>
      </c>
      <c r="K63" s="278">
        <v>24.75</v>
      </c>
      <c r="L63" s="278">
        <v>0.06</v>
      </c>
      <c r="M63" s="278">
        <v>0</v>
      </c>
      <c r="N63" s="278">
        <v>2.92</v>
      </c>
      <c r="O63" s="278">
        <v>17.93</v>
      </c>
      <c r="P63" s="278">
        <v>25.58</v>
      </c>
      <c r="Q63" s="278">
        <v>19.5</v>
      </c>
      <c r="R63" s="278">
        <v>0.89</v>
      </c>
      <c r="S63" s="170"/>
      <c r="T63" s="170"/>
      <c r="U63" s="187"/>
      <c r="V63" s="185"/>
    </row>
    <row r="64" spans="1:28" s="69" customFormat="1" ht="26.1" customHeight="1">
      <c r="A64" s="279" t="s">
        <v>146</v>
      </c>
      <c r="B64" s="286">
        <f>C64*1.18</f>
        <v>112.1</v>
      </c>
      <c r="C64" s="280">
        <v>95</v>
      </c>
      <c r="D64" s="280"/>
      <c r="E64" s="288">
        <f>0.6*C64/100</f>
        <v>0.56999999999999995</v>
      </c>
      <c r="F64" s="288">
        <v>0</v>
      </c>
      <c r="G64" s="288">
        <f>4.2*C64/100</f>
        <v>3.99</v>
      </c>
      <c r="H64" s="318"/>
      <c r="I64" s="284">
        <v>0</v>
      </c>
      <c r="J64" s="284">
        <f>I64*B64/1000</f>
        <v>0</v>
      </c>
      <c r="K64" s="284"/>
      <c r="L64" s="278"/>
      <c r="M64" s="278"/>
      <c r="N64" s="278"/>
      <c r="O64" s="278"/>
      <c r="P64" s="278"/>
      <c r="Q64" s="278"/>
      <c r="R64" s="278"/>
      <c r="S64" s="170"/>
      <c r="T64" s="171"/>
      <c r="U64" s="187"/>
      <c r="V64" s="185"/>
      <c r="W64" s="24"/>
      <c r="X64" s="24"/>
      <c r="Y64" s="24"/>
      <c r="Z64" s="24"/>
      <c r="AA64" s="24"/>
      <c r="AB64" s="24"/>
    </row>
    <row r="65" spans="1:29" s="69" customFormat="1" ht="26.1" customHeight="1">
      <c r="A65" s="279" t="s">
        <v>74</v>
      </c>
      <c r="B65" s="286">
        <f>C65*1.35</f>
        <v>6.75</v>
      </c>
      <c r="C65" s="280">
        <v>5</v>
      </c>
      <c r="D65" s="280"/>
      <c r="E65" s="288"/>
      <c r="F65" s="288"/>
      <c r="G65" s="288"/>
      <c r="H65" s="282"/>
      <c r="I65" s="301">
        <v>0</v>
      </c>
      <c r="J65" s="284">
        <f>I65*B65/1000</f>
        <v>0</v>
      </c>
      <c r="K65" s="270"/>
      <c r="L65" s="419"/>
      <c r="M65" s="419"/>
      <c r="N65" s="419"/>
      <c r="O65" s="420"/>
      <c r="P65" s="420"/>
      <c r="Q65" s="419"/>
      <c r="R65" s="419"/>
      <c r="S65" s="170"/>
      <c r="T65" s="171"/>
      <c r="U65" s="187"/>
      <c r="V65" s="185"/>
      <c r="W65" s="24"/>
      <c r="X65" s="24"/>
      <c r="Y65" s="24"/>
      <c r="Z65" s="24"/>
      <c r="AA65" s="24"/>
      <c r="AB65" s="24"/>
    </row>
    <row r="66" spans="1:29" ht="26.1" customHeight="1">
      <c r="A66" s="279" t="s">
        <v>148</v>
      </c>
      <c r="B66" s="286">
        <f>C66*1.2</f>
        <v>6</v>
      </c>
      <c r="C66" s="280">
        <v>5</v>
      </c>
      <c r="D66" s="280"/>
      <c r="E66" s="288">
        <f>0.6*C66/100</f>
        <v>0.03</v>
      </c>
      <c r="F66" s="288">
        <v>0</v>
      </c>
      <c r="G66" s="288">
        <f>4.2*C66/100</f>
        <v>0.21</v>
      </c>
      <c r="H66" s="282"/>
      <c r="I66" s="284">
        <v>0</v>
      </c>
      <c r="J66" s="284">
        <f>I66*B66/1000</f>
        <v>0</v>
      </c>
      <c r="K66" s="270"/>
      <c r="L66" s="419"/>
      <c r="M66" s="419"/>
      <c r="N66" s="419"/>
      <c r="O66" s="420"/>
      <c r="P66" s="420"/>
      <c r="Q66" s="419"/>
      <c r="R66" s="419"/>
      <c r="S66" s="170"/>
      <c r="T66" s="170"/>
      <c r="U66" s="187"/>
      <c r="V66" s="185"/>
      <c r="AC66" s="622" t="e">
        <f>#REF!+#REF!+#REF!</f>
        <v>#REF!</v>
      </c>
    </row>
    <row r="67" spans="1:29" s="69" customFormat="1" ht="27" customHeight="1">
      <c r="A67" s="342" t="s">
        <v>73</v>
      </c>
      <c r="B67" s="312">
        <v>5</v>
      </c>
      <c r="C67" s="287">
        <v>5</v>
      </c>
      <c r="D67" s="323"/>
      <c r="E67" s="288">
        <f>0.6*C67/100</f>
        <v>0.03</v>
      </c>
      <c r="F67" s="623">
        <f>99.9*C67/100</f>
        <v>4.9950000000000001</v>
      </c>
      <c r="G67" s="623">
        <v>0</v>
      </c>
      <c r="H67" s="260"/>
      <c r="I67" s="284">
        <v>0</v>
      </c>
      <c r="J67" s="284">
        <f>I67*B67/1000</f>
        <v>0</v>
      </c>
      <c r="K67" s="306"/>
      <c r="L67" s="419"/>
      <c r="M67" s="419"/>
      <c r="N67" s="419"/>
      <c r="O67" s="420"/>
      <c r="P67" s="420"/>
      <c r="Q67" s="419"/>
      <c r="R67" s="419"/>
      <c r="S67" s="170"/>
      <c r="T67" s="171"/>
      <c r="U67" s="187"/>
      <c r="V67" s="185"/>
      <c r="W67" s="24"/>
      <c r="X67" s="24"/>
      <c r="Y67" s="24"/>
      <c r="Z67" s="24"/>
      <c r="AA67" s="24"/>
      <c r="AB67" s="24"/>
    </row>
    <row r="68" spans="1:29" ht="26.1" customHeight="1">
      <c r="A68" s="369" t="s">
        <v>75</v>
      </c>
      <c r="B68" s="275">
        <v>200</v>
      </c>
      <c r="C68" s="275">
        <v>200</v>
      </c>
      <c r="D68" s="275">
        <v>200</v>
      </c>
      <c r="E68" s="276">
        <v>0.8</v>
      </c>
      <c r="F68" s="276">
        <v>0</v>
      </c>
      <c r="G68" s="276">
        <v>29.8</v>
      </c>
      <c r="H68" s="297">
        <v>90</v>
      </c>
      <c r="I68" s="506">
        <v>0</v>
      </c>
      <c r="J68" s="354">
        <f>I68*B68/1000</f>
        <v>0</v>
      </c>
      <c r="K68" s="278">
        <v>14</v>
      </c>
      <c r="L68" s="278">
        <v>0.04</v>
      </c>
      <c r="M68" s="278">
        <v>0</v>
      </c>
      <c r="N68" s="278">
        <v>0.4</v>
      </c>
      <c r="O68" s="278">
        <v>49</v>
      </c>
      <c r="P68" s="278">
        <v>52</v>
      </c>
      <c r="Q68" s="278">
        <v>18</v>
      </c>
      <c r="R68" s="278">
        <v>0.8</v>
      </c>
      <c r="S68" s="170"/>
      <c r="T68" s="170"/>
      <c r="U68" s="187"/>
      <c r="V68" s="185"/>
    </row>
    <row r="69" spans="1:29" s="69" customFormat="1" ht="26.1" customHeight="1">
      <c r="A69" s="633" t="s">
        <v>41</v>
      </c>
      <c r="B69" s="633"/>
      <c r="C69" s="633"/>
      <c r="D69" s="308">
        <v>20</v>
      </c>
      <c r="E69" s="276">
        <f>6.6*D69/100</f>
        <v>1.32</v>
      </c>
      <c r="F69" s="276">
        <f>1.1*D69/100</f>
        <v>0.22</v>
      </c>
      <c r="G69" s="276">
        <f>41*D69/100</f>
        <v>8.1999999999999993</v>
      </c>
      <c r="H69" s="271">
        <f>E69*4+F69*9+G69*4</f>
        <v>40.059999999999995</v>
      </c>
      <c r="I69" s="506">
        <v>0</v>
      </c>
      <c r="J69" s="354">
        <f>I69*D69/1000</f>
        <v>0</v>
      </c>
      <c r="K69" s="278">
        <v>0</v>
      </c>
      <c r="L69" s="278">
        <v>3.3333333333333298E-2</v>
      </c>
      <c r="M69" s="278">
        <v>0</v>
      </c>
      <c r="N69" s="278">
        <v>0.32</v>
      </c>
      <c r="O69" s="278">
        <v>7</v>
      </c>
      <c r="P69" s="278">
        <v>31</v>
      </c>
      <c r="Q69" s="278">
        <v>8.1999999999999993</v>
      </c>
      <c r="R69" s="278">
        <v>0.57999999999999996</v>
      </c>
      <c r="S69" s="170"/>
      <c r="T69" s="171"/>
      <c r="U69" s="187"/>
      <c r="V69" s="185"/>
      <c r="W69" s="24"/>
      <c r="X69" s="24"/>
      <c r="Y69" s="24"/>
      <c r="Z69" s="24"/>
      <c r="AA69" s="24"/>
      <c r="AB69" s="24"/>
    </row>
    <row r="70" spans="1:29" s="69" customFormat="1" ht="26.1" customHeight="1">
      <c r="A70" s="633" t="s">
        <v>76</v>
      </c>
      <c r="B70" s="633"/>
      <c r="C70" s="633"/>
      <c r="D70" s="308">
        <v>20</v>
      </c>
      <c r="E70" s="276">
        <f>7.6*D70/100</f>
        <v>1.52</v>
      </c>
      <c r="F70" s="276">
        <f>0.9*D70/100</f>
        <v>0.18</v>
      </c>
      <c r="G70" s="276">
        <f>48.4*D70/100</f>
        <v>9.68</v>
      </c>
      <c r="H70" s="271">
        <f>E70*4+F70*9+G70*4</f>
        <v>46.42</v>
      </c>
      <c r="I70" s="506">
        <v>0</v>
      </c>
      <c r="J70" s="354">
        <f>I70*D70/1000</f>
        <v>0</v>
      </c>
      <c r="K70" s="278">
        <v>0</v>
      </c>
      <c r="L70" s="278">
        <v>0.02</v>
      </c>
      <c r="M70" s="278">
        <v>0</v>
      </c>
      <c r="N70" s="278">
        <v>0.03</v>
      </c>
      <c r="O70" s="278">
        <v>2.99</v>
      </c>
      <c r="P70" s="278">
        <v>13</v>
      </c>
      <c r="Q70" s="278">
        <v>2.74</v>
      </c>
      <c r="R70" s="278">
        <v>0.31</v>
      </c>
      <c r="S70" s="170"/>
      <c r="T70" s="171"/>
      <c r="U70" s="187"/>
      <c r="V70" s="185"/>
      <c r="W70" s="24"/>
      <c r="X70" s="24"/>
      <c r="Y70" s="24"/>
      <c r="Z70" s="24"/>
      <c r="AA70" s="24"/>
      <c r="AB70" s="24"/>
    </row>
    <row r="71" spans="1:29" ht="26.1" customHeight="1">
      <c r="A71" s="637" t="s">
        <v>77</v>
      </c>
      <c r="B71" s="637"/>
      <c r="C71" s="637"/>
      <c r="D71" s="637"/>
      <c r="E71" s="366">
        <f>E72+E75+E76</f>
        <v>2.0649999999999999</v>
      </c>
      <c r="F71" s="366">
        <f>F72+F75+F76</f>
        <v>12.08</v>
      </c>
      <c r="G71" s="366">
        <f>G72+G75+G76</f>
        <v>49.695700000000002</v>
      </c>
      <c r="H71" s="366">
        <f>H72+H75+H76</f>
        <v>315.76280000000003</v>
      </c>
      <c r="I71" s="284">
        <v>0</v>
      </c>
      <c r="J71" s="368">
        <f t="shared" ref="J71:R71" si="4">J72+J75+J76</f>
        <v>0</v>
      </c>
      <c r="K71" s="301">
        <f t="shared" si="4"/>
        <v>9.4615384615384599</v>
      </c>
      <c r="L71" s="301">
        <f t="shared" si="4"/>
        <v>6.9230769230769207E-2</v>
      </c>
      <c r="M71" s="301">
        <f t="shared" si="4"/>
        <v>0</v>
      </c>
      <c r="N71" s="301">
        <f t="shared" si="4"/>
        <v>0.34615384615384598</v>
      </c>
      <c r="O71" s="301">
        <f t="shared" si="4"/>
        <v>40.930769230769201</v>
      </c>
      <c r="P71" s="301">
        <f t="shared" si="4"/>
        <v>72.557692307692307</v>
      </c>
      <c r="Q71" s="301">
        <f t="shared" si="4"/>
        <v>18.230769230769202</v>
      </c>
      <c r="R71" s="301">
        <f t="shared" si="4"/>
        <v>0.02</v>
      </c>
      <c r="S71" s="170"/>
      <c r="T71" s="170"/>
      <c r="U71" s="185"/>
      <c r="V71" s="185"/>
    </row>
    <row r="72" spans="1:29" s="69" customFormat="1" ht="26.1" customHeight="1">
      <c r="A72" s="632" t="s">
        <v>165</v>
      </c>
      <c r="B72" s="632"/>
      <c r="C72" s="632"/>
      <c r="D72" s="275">
        <v>200</v>
      </c>
      <c r="E72" s="276">
        <f>E73+E74</f>
        <v>0.105</v>
      </c>
      <c r="F72" s="276">
        <f>F73+F74</f>
        <v>0</v>
      </c>
      <c r="G72" s="276">
        <f>G73+G74</f>
        <v>14.9457</v>
      </c>
      <c r="H72" s="304">
        <f>E72*4+F72*9+G72*4</f>
        <v>60.202800000000003</v>
      </c>
      <c r="I72" s="278">
        <v>0</v>
      </c>
      <c r="J72" s="278">
        <f>J73+J74</f>
        <v>0</v>
      </c>
      <c r="K72" s="278">
        <v>0</v>
      </c>
      <c r="L72" s="278">
        <v>0</v>
      </c>
      <c r="M72" s="278">
        <v>0</v>
      </c>
      <c r="N72" s="278">
        <v>0</v>
      </c>
      <c r="O72" s="278">
        <v>0.2</v>
      </c>
      <c r="P72" s="278">
        <v>0</v>
      </c>
      <c r="Q72" s="278">
        <v>0</v>
      </c>
      <c r="R72" s="278">
        <v>0.02</v>
      </c>
    </row>
    <row r="73" spans="1:29" s="69" customFormat="1" ht="20.25" customHeight="1">
      <c r="A73" s="293" t="s">
        <v>40</v>
      </c>
      <c r="B73" s="305">
        <v>0.3</v>
      </c>
      <c r="C73" s="305">
        <v>0.3</v>
      </c>
      <c r="D73" s="165"/>
      <c r="E73" s="301">
        <f>20*C73/100</f>
        <v>0.06</v>
      </c>
      <c r="F73" s="301">
        <v>0</v>
      </c>
      <c r="G73" s="284">
        <f>6.9*C73/100</f>
        <v>2.07E-2</v>
      </c>
      <c r="H73" s="284"/>
      <c r="I73" s="506">
        <v>0</v>
      </c>
      <c r="J73" s="284">
        <f>I73*B73/1000</f>
        <v>0</v>
      </c>
      <c r="K73" s="306"/>
      <c r="L73" s="278"/>
      <c r="M73" s="278"/>
      <c r="N73" s="278"/>
      <c r="O73" s="278"/>
      <c r="P73" s="278"/>
      <c r="Q73" s="278"/>
      <c r="R73" s="306"/>
    </row>
    <row r="74" spans="1:29" s="69" customFormat="1" ht="16.5" customHeight="1">
      <c r="A74" s="293" t="s">
        <v>90</v>
      </c>
      <c r="B74" s="165">
        <v>15</v>
      </c>
      <c r="C74" s="165">
        <v>15</v>
      </c>
      <c r="D74" s="165"/>
      <c r="E74" s="295">
        <f>0.3*C74/100</f>
        <v>4.4999999999999998E-2</v>
      </c>
      <c r="F74" s="295">
        <f>0*C74/100</f>
        <v>0</v>
      </c>
      <c r="G74" s="295">
        <f>99.5*C74/100</f>
        <v>14.925000000000001</v>
      </c>
      <c r="H74" s="282"/>
      <c r="I74" s="506">
        <v>0</v>
      </c>
      <c r="J74" s="284">
        <f>I74*B74/1000</f>
        <v>0</v>
      </c>
      <c r="K74" s="301"/>
      <c r="L74" s="301"/>
      <c r="M74" s="301"/>
      <c r="N74" s="301"/>
      <c r="O74" s="301"/>
      <c r="P74" s="301"/>
      <c r="Q74" s="301"/>
      <c r="R74" s="301"/>
    </row>
    <row r="75" spans="1:29" s="69" customFormat="1" ht="26.1" customHeight="1">
      <c r="A75" s="501" t="s">
        <v>301</v>
      </c>
      <c r="B75" s="658">
        <v>150</v>
      </c>
      <c r="C75" s="658"/>
      <c r="D75" s="363">
        <v>150</v>
      </c>
      <c r="E75" s="364">
        <f>0.4*D75/100</f>
        <v>0.6</v>
      </c>
      <c r="F75" s="364">
        <v>0</v>
      </c>
      <c r="G75" s="364">
        <f>11.3*D75/100</f>
        <v>16.95</v>
      </c>
      <c r="H75" s="304">
        <f>E75*4+F75*9+G75*4</f>
        <v>70.2</v>
      </c>
      <c r="I75" s="506">
        <v>0</v>
      </c>
      <c r="J75" s="284">
        <f>I75*B75/1000</f>
        <v>0</v>
      </c>
      <c r="K75" s="278">
        <v>9.4615384615384599</v>
      </c>
      <c r="L75" s="278">
        <v>6.9230769230769207E-2</v>
      </c>
      <c r="M75" s="278">
        <v>0</v>
      </c>
      <c r="N75" s="278">
        <v>0.34615384615384598</v>
      </c>
      <c r="O75" s="278">
        <v>40.730769230769198</v>
      </c>
      <c r="P75" s="278">
        <v>72.557692307692307</v>
      </c>
      <c r="Q75" s="278">
        <v>18.230769230769202</v>
      </c>
      <c r="R75" s="278">
        <v>0</v>
      </c>
    </row>
    <row r="76" spans="1:29" s="69" customFormat="1" ht="30" customHeight="1">
      <c r="A76" s="630" t="s">
        <v>302</v>
      </c>
      <c r="B76" s="630"/>
      <c r="C76" s="630"/>
      <c r="D76" s="363">
        <v>40</v>
      </c>
      <c r="E76" s="276">
        <f>3.4*D76/100</f>
        <v>1.36</v>
      </c>
      <c r="F76" s="276">
        <f>30.2*D76/100</f>
        <v>12.08</v>
      </c>
      <c r="G76" s="276">
        <f>44.5*D76/100</f>
        <v>17.8</v>
      </c>
      <c r="H76" s="277">
        <f>E76*4+F76*9+G76*4</f>
        <v>185.36</v>
      </c>
      <c r="I76" s="506">
        <v>0</v>
      </c>
      <c r="J76" s="284">
        <f>I76*D76/1000</f>
        <v>0</v>
      </c>
      <c r="K76" s="278">
        <v>0</v>
      </c>
      <c r="L76" s="278">
        <v>0</v>
      </c>
      <c r="M76" s="278">
        <v>0</v>
      </c>
      <c r="N76" s="278">
        <v>0</v>
      </c>
      <c r="O76" s="278">
        <v>0</v>
      </c>
      <c r="P76" s="278">
        <v>0</v>
      </c>
      <c r="Q76" s="278">
        <v>0</v>
      </c>
      <c r="R76" s="278">
        <v>0</v>
      </c>
    </row>
    <row r="77" spans="1:29" ht="21.75" customHeight="1">
      <c r="A77" s="647" t="s">
        <v>182</v>
      </c>
      <c r="B77" s="647"/>
      <c r="C77" s="647"/>
      <c r="D77" s="362"/>
      <c r="E77" s="397">
        <f>E6+E23+E71</f>
        <v>50.170879999999997</v>
      </c>
      <c r="F77" s="397">
        <f>F6+F23+F71</f>
        <v>58.361159999999998</v>
      </c>
      <c r="G77" s="397">
        <f>G6+G23+G71</f>
        <v>256.46256</v>
      </c>
      <c r="H77" s="442">
        <f>H7+H14+H17+H21+H22+H36+H49+H58+H63+H68+H69+H70+H72+H75+H76</f>
        <v>1679.1010879999999</v>
      </c>
      <c r="I77" s="397">
        <v>0</v>
      </c>
      <c r="J77" s="397"/>
      <c r="K77" s="397"/>
      <c r="L77" s="397"/>
      <c r="M77" s="397"/>
      <c r="N77" s="397"/>
      <c r="O77" s="397"/>
      <c r="P77" s="397"/>
      <c r="Q77" s="397"/>
      <c r="R77" s="397"/>
    </row>
    <row r="78" spans="1:29" ht="26.1" customHeight="1">
      <c r="A78" s="443"/>
      <c r="B78" s="444"/>
      <c r="C78" s="445"/>
      <c r="D78" s="445"/>
      <c r="E78" s="382"/>
      <c r="F78" s="382"/>
      <c r="G78" s="382"/>
      <c r="H78" s="382"/>
      <c r="I78" s="382"/>
      <c r="J78" s="382"/>
      <c r="K78" s="303"/>
      <c r="L78" s="303"/>
      <c r="M78" s="303"/>
      <c r="N78" s="303"/>
      <c r="O78" s="303"/>
      <c r="P78" s="303"/>
      <c r="Q78" s="303"/>
      <c r="R78" s="303"/>
    </row>
    <row r="79" spans="1:29" ht="26.1" customHeight="1">
      <c r="A79" s="443"/>
      <c r="B79" s="443"/>
      <c r="C79" s="445"/>
      <c r="D79" s="445"/>
      <c r="E79" s="382"/>
      <c r="F79" s="382"/>
      <c r="G79" s="382"/>
      <c r="H79" s="382"/>
      <c r="I79" s="382"/>
      <c r="J79" s="382"/>
      <c r="K79" s="303"/>
      <c r="L79" s="303"/>
      <c r="M79" s="303"/>
      <c r="N79" s="303"/>
      <c r="O79" s="303"/>
      <c r="P79" s="303"/>
      <c r="Q79" s="303"/>
      <c r="R79" s="303"/>
    </row>
    <row r="80" spans="1:29" s="69" customFormat="1" ht="26.1" customHeight="1">
      <c r="A80" s="443"/>
      <c r="B80" s="444"/>
      <c r="C80" s="445"/>
      <c r="D80" s="445"/>
      <c r="E80" s="382"/>
      <c r="F80" s="382"/>
      <c r="G80" s="382"/>
      <c r="H80" s="382"/>
      <c r="I80" s="382"/>
      <c r="J80" s="382"/>
      <c r="K80" s="382"/>
      <c r="L80" s="382"/>
      <c r="M80" s="382"/>
      <c r="N80" s="382"/>
      <c r="O80" s="382"/>
      <c r="P80" s="382"/>
      <c r="Q80" s="382"/>
      <c r="R80" s="382"/>
    </row>
    <row r="81" spans="1:18" s="69" customFormat="1" ht="26.1" customHeight="1">
      <c r="A81" s="443"/>
      <c r="B81" s="444"/>
      <c r="C81" s="445"/>
      <c r="D81" s="445"/>
      <c r="E81" s="382"/>
      <c r="F81" s="382"/>
      <c r="G81" s="382"/>
      <c r="H81" s="382"/>
      <c r="I81" s="382"/>
      <c r="J81" s="382"/>
      <c r="K81" s="303"/>
      <c r="L81" s="303"/>
      <c r="M81" s="303"/>
      <c r="N81" s="303"/>
      <c r="O81" s="303"/>
      <c r="P81" s="303"/>
      <c r="Q81" s="303"/>
      <c r="R81" s="303"/>
    </row>
    <row r="82" spans="1:18" ht="26.1" customHeight="1">
      <c r="A82" s="443"/>
      <c r="B82" s="444"/>
      <c r="C82" s="445"/>
      <c r="D82" s="445"/>
      <c r="E82" s="382"/>
      <c r="F82" s="382"/>
      <c r="G82" s="382"/>
      <c r="H82" s="382"/>
      <c r="I82" s="382"/>
      <c r="J82" s="382"/>
      <c r="K82" s="382"/>
      <c r="L82" s="382"/>
      <c r="M82" s="382"/>
      <c r="N82" s="382"/>
      <c r="O82" s="382"/>
      <c r="P82" s="382"/>
      <c r="Q82" s="382"/>
      <c r="R82" s="382"/>
    </row>
    <row r="83" spans="1:18" s="69" customFormat="1" ht="26.1" customHeight="1">
      <c r="A83" s="443"/>
      <c r="B83" s="444"/>
      <c r="C83" s="445"/>
      <c r="D83" s="445"/>
      <c r="E83" s="382"/>
      <c r="F83" s="382"/>
      <c r="G83" s="382"/>
      <c r="H83" s="382"/>
      <c r="I83" s="382"/>
      <c r="J83" s="382"/>
      <c r="K83" s="303"/>
      <c r="L83" s="303"/>
      <c r="M83" s="303"/>
      <c r="N83" s="303"/>
      <c r="O83" s="303"/>
      <c r="P83" s="303"/>
      <c r="Q83" s="303"/>
      <c r="R83" s="303"/>
    </row>
    <row r="84" spans="1:18" s="69" customFormat="1" ht="26.1" customHeight="1">
      <c r="A84" s="443"/>
      <c r="B84" s="443"/>
      <c r="C84" s="445"/>
      <c r="D84" s="445"/>
      <c r="E84" s="382"/>
      <c r="F84" s="382"/>
      <c r="G84" s="382"/>
      <c r="H84" s="382"/>
      <c r="I84" s="382"/>
      <c r="J84" s="382"/>
      <c r="K84" s="303"/>
      <c r="L84" s="303"/>
      <c r="M84" s="303"/>
      <c r="N84" s="303"/>
      <c r="O84" s="303"/>
      <c r="P84" s="303"/>
      <c r="Q84" s="303"/>
      <c r="R84" s="303"/>
    </row>
    <row r="85" spans="1:18" s="69" customFormat="1" ht="26.1" customHeight="1">
      <c r="A85" s="443"/>
      <c r="B85" s="444"/>
      <c r="C85" s="445"/>
      <c r="D85" s="445"/>
      <c r="E85" s="382"/>
      <c r="F85" s="382"/>
      <c r="G85" s="382"/>
      <c r="H85" s="382"/>
      <c r="I85" s="382"/>
      <c r="J85" s="382"/>
      <c r="K85" s="382"/>
      <c r="L85" s="382"/>
      <c r="M85" s="382"/>
      <c r="N85" s="382"/>
      <c r="O85" s="382"/>
      <c r="P85" s="382"/>
      <c r="Q85" s="382"/>
      <c r="R85" s="382"/>
    </row>
    <row r="86" spans="1:18" s="69" customFormat="1" ht="26.1" customHeight="1">
      <c r="A86" s="443"/>
      <c r="B86" s="443"/>
      <c r="C86" s="445"/>
      <c r="D86" s="445"/>
      <c r="E86" s="382"/>
      <c r="F86" s="382"/>
      <c r="G86" s="382"/>
      <c r="H86" s="382"/>
      <c r="I86" s="382"/>
      <c r="J86" s="382"/>
      <c r="K86" s="303"/>
      <c r="L86" s="303"/>
      <c r="M86" s="303"/>
      <c r="N86" s="303"/>
      <c r="O86" s="303"/>
      <c r="P86" s="303"/>
      <c r="Q86" s="303"/>
      <c r="R86" s="303"/>
    </row>
    <row r="87" spans="1:18" s="24" customFormat="1" ht="26.1" customHeight="1">
      <c r="A87" s="443"/>
      <c r="B87" s="444"/>
      <c r="C87" s="445"/>
      <c r="D87" s="445"/>
      <c r="E87" s="382"/>
      <c r="F87" s="382"/>
      <c r="G87" s="382"/>
      <c r="H87" s="382"/>
      <c r="I87" s="382"/>
      <c r="J87" s="382"/>
      <c r="K87" s="303"/>
      <c r="L87" s="303"/>
      <c r="M87" s="303"/>
      <c r="N87" s="303"/>
      <c r="O87" s="303"/>
      <c r="P87" s="303"/>
      <c r="Q87" s="303"/>
      <c r="R87" s="303"/>
    </row>
    <row r="88" spans="1:18" s="69" customFormat="1" ht="26.1" customHeight="1">
      <c r="A88" s="443"/>
      <c r="B88" s="444"/>
      <c r="C88" s="445"/>
      <c r="D88" s="445"/>
      <c r="E88" s="382"/>
      <c r="F88" s="382"/>
      <c r="G88" s="382"/>
      <c r="H88" s="382"/>
      <c r="I88" s="382"/>
      <c r="J88" s="382"/>
      <c r="K88" s="303"/>
      <c r="L88" s="303"/>
      <c r="M88" s="303"/>
      <c r="N88" s="303"/>
      <c r="O88" s="303"/>
      <c r="P88" s="303"/>
      <c r="Q88" s="303"/>
      <c r="R88" s="303"/>
    </row>
    <row r="89" spans="1:18" s="24" customFormat="1" ht="26.1" customHeight="1">
      <c r="A89" s="443"/>
      <c r="B89" s="443"/>
      <c r="C89" s="445"/>
      <c r="D89" s="445"/>
      <c r="E89" s="382"/>
      <c r="F89" s="382"/>
      <c r="G89" s="382"/>
      <c r="H89" s="382"/>
      <c r="I89" s="382"/>
      <c r="J89" s="382"/>
      <c r="K89" s="303"/>
      <c r="L89" s="303"/>
      <c r="M89" s="303"/>
      <c r="N89" s="303"/>
      <c r="O89" s="303"/>
      <c r="P89" s="303"/>
      <c r="Q89" s="303"/>
      <c r="R89" s="303"/>
    </row>
    <row r="90" spans="1:18" s="69" customFormat="1" ht="26.1" customHeight="1">
      <c r="A90" s="443"/>
      <c r="B90" s="444"/>
      <c r="C90" s="445"/>
      <c r="D90" s="445"/>
      <c r="E90" s="382"/>
      <c r="F90" s="382"/>
      <c r="G90" s="382"/>
      <c r="H90" s="382"/>
      <c r="I90" s="382"/>
      <c r="J90" s="382"/>
      <c r="K90" s="382"/>
      <c r="L90" s="382"/>
      <c r="M90" s="382"/>
      <c r="N90" s="382"/>
      <c r="O90" s="382"/>
      <c r="P90" s="382"/>
      <c r="Q90" s="382"/>
      <c r="R90" s="382"/>
    </row>
    <row r="91" spans="1:18" s="69" customFormat="1" ht="26.1" customHeight="1">
      <c r="A91" s="176"/>
      <c r="B91" s="177"/>
      <c r="C91" s="24"/>
      <c r="D91" s="24"/>
      <c r="E91" s="382"/>
      <c r="F91" s="382"/>
      <c r="G91" s="382"/>
      <c r="H91" s="382"/>
      <c r="I91" s="382"/>
      <c r="J91" s="382"/>
      <c r="K91" s="382"/>
      <c r="L91" s="382"/>
      <c r="M91" s="382"/>
      <c r="N91" s="382"/>
      <c r="O91" s="382"/>
      <c r="P91" s="382"/>
      <c r="Q91" s="382"/>
      <c r="R91" s="382"/>
    </row>
    <row r="92" spans="1:18" s="24" customFormat="1" ht="26.1" customHeight="1">
      <c r="A92" s="176"/>
      <c r="B92" s="177"/>
      <c r="E92" s="382"/>
      <c r="F92" s="382"/>
      <c r="G92" s="382"/>
      <c r="H92" s="382"/>
      <c r="I92" s="382"/>
      <c r="J92" s="382"/>
      <c r="K92" s="303"/>
      <c r="L92" s="303"/>
      <c r="M92" s="303"/>
      <c r="N92" s="303"/>
      <c r="O92" s="303"/>
      <c r="P92" s="303"/>
      <c r="Q92" s="303"/>
      <c r="R92" s="303"/>
    </row>
    <row r="93" spans="1:18" s="69" customFormat="1" ht="26.1" customHeight="1">
      <c r="A93" s="176"/>
      <c r="B93" s="177"/>
      <c r="C93" s="24"/>
      <c r="D93" s="24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</row>
    <row r="94" spans="1:18" s="69" customFormat="1" ht="26.1" customHeight="1">
      <c r="A94" s="176"/>
      <c r="B94" s="176"/>
      <c r="C94" s="24"/>
      <c r="D94" s="24"/>
      <c r="E94" s="382"/>
      <c r="F94" s="382"/>
      <c r="G94" s="382"/>
      <c r="H94" s="382"/>
      <c r="I94" s="382"/>
      <c r="J94" s="382"/>
      <c r="K94" s="303"/>
      <c r="L94" s="303"/>
      <c r="M94" s="303"/>
      <c r="N94" s="303"/>
      <c r="O94" s="303"/>
      <c r="P94" s="303"/>
      <c r="Q94" s="303"/>
      <c r="R94" s="303"/>
    </row>
    <row r="95" spans="1:18" s="69" customFormat="1" ht="26.1" customHeight="1">
      <c r="A95" s="176"/>
      <c r="B95" s="176"/>
      <c r="C95" s="24"/>
      <c r="D95" s="24"/>
      <c r="E95" s="382"/>
      <c r="F95" s="382"/>
      <c r="G95" s="382"/>
      <c r="H95" s="382"/>
      <c r="I95" s="382"/>
      <c r="J95" s="382"/>
      <c r="K95" s="303"/>
      <c r="L95" s="303"/>
      <c r="M95" s="303"/>
      <c r="N95" s="303"/>
      <c r="O95" s="303"/>
      <c r="P95" s="303"/>
      <c r="Q95" s="303"/>
      <c r="R95" s="303"/>
    </row>
    <row r="96" spans="1:18" s="69" customFormat="1" ht="26.1" customHeight="1">
      <c r="A96" s="176"/>
      <c r="B96" s="177"/>
      <c r="C96" s="24"/>
      <c r="D96" s="24"/>
      <c r="E96" s="382"/>
      <c r="F96" s="382"/>
      <c r="G96" s="382"/>
      <c r="H96" s="382"/>
      <c r="I96" s="382"/>
      <c r="J96" s="382"/>
      <c r="K96" s="382"/>
      <c r="L96" s="382"/>
      <c r="M96" s="382"/>
      <c r="N96" s="382"/>
      <c r="O96" s="382"/>
      <c r="P96" s="382"/>
      <c r="Q96" s="382"/>
      <c r="R96" s="382"/>
    </row>
    <row r="97" spans="1:18" s="24" customFormat="1" ht="26.1" customHeight="1">
      <c r="A97" s="199"/>
      <c r="B97" s="199"/>
      <c r="E97" s="382"/>
      <c r="F97" s="382"/>
      <c r="G97" s="382"/>
      <c r="H97" s="382"/>
      <c r="I97" s="382"/>
      <c r="J97" s="382"/>
      <c r="K97" s="382"/>
      <c r="L97" s="382"/>
      <c r="M97" s="382"/>
      <c r="N97" s="382"/>
      <c r="O97" s="382"/>
      <c r="P97" s="382"/>
      <c r="Q97" s="382"/>
      <c r="R97" s="382"/>
    </row>
    <row r="98" spans="1:18" s="24" customFormat="1" ht="28.5" customHeight="1">
      <c r="A98" s="199"/>
      <c r="B98" s="200"/>
      <c r="E98" s="382"/>
      <c r="F98" s="382"/>
      <c r="G98" s="382"/>
      <c r="H98" s="382"/>
      <c r="I98" s="382"/>
      <c r="J98" s="382"/>
      <c r="K98" s="303"/>
      <c r="L98" s="303"/>
      <c r="M98" s="303"/>
      <c r="N98" s="303"/>
      <c r="O98" s="303"/>
      <c r="P98" s="303"/>
      <c r="Q98" s="303"/>
      <c r="R98" s="303"/>
    </row>
    <row r="99" spans="1:18" s="69" customFormat="1" ht="26.1" customHeight="1">
      <c r="A99" s="185"/>
      <c r="B99" s="186"/>
      <c r="C99" s="24"/>
      <c r="D99" s="24"/>
      <c r="E99" s="382"/>
      <c r="F99" s="382"/>
      <c r="G99" s="382"/>
      <c r="H99" s="382"/>
      <c r="I99" s="382"/>
      <c r="J99" s="382"/>
      <c r="K99" s="303"/>
      <c r="L99" s="303"/>
      <c r="M99" s="303"/>
      <c r="N99" s="303"/>
      <c r="O99" s="303"/>
      <c r="P99" s="303"/>
      <c r="Q99" s="303"/>
      <c r="R99" s="303"/>
    </row>
    <row r="100" spans="1:18" s="24" customFormat="1" ht="26.1" customHeight="1">
      <c r="A100" s="185"/>
      <c r="B100" s="185"/>
      <c r="E100" s="382"/>
      <c r="F100" s="382"/>
      <c r="G100" s="382"/>
      <c r="H100" s="382"/>
      <c r="I100" s="382"/>
      <c r="J100" s="382"/>
      <c r="K100" s="303"/>
      <c r="L100" s="303"/>
      <c r="M100" s="303"/>
      <c r="N100" s="303"/>
      <c r="O100" s="303"/>
      <c r="P100" s="303"/>
      <c r="Q100" s="303"/>
      <c r="R100" s="303"/>
    </row>
    <row r="101" spans="1:18" s="69" customFormat="1" ht="26.1" customHeight="1">
      <c r="A101" s="188"/>
      <c r="B101" s="188"/>
      <c r="C101" s="24"/>
      <c r="D101" s="24"/>
      <c r="E101" s="382"/>
      <c r="F101" s="382"/>
      <c r="G101" s="382"/>
      <c r="H101" s="382"/>
      <c r="I101" s="382"/>
      <c r="J101" s="382"/>
      <c r="K101" s="303"/>
      <c r="L101" s="303"/>
      <c r="M101" s="303"/>
      <c r="N101" s="303"/>
      <c r="O101" s="303"/>
      <c r="P101" s="303"/>
      <c r="Q101" s="303"/>
      <c r="R101" s="303"/>
    </row>
    <row r="102" spans="1:18" s="69" customFormat="1" ht="26.1" customHeight="1">
      <c r="A102" s="188"/>
      <c r="B102" s="189"/>
      <c r="C102" s="24"/>
      <c r="D102" s="24"/>
      <c r="E102" s="382"/>
      <c r="F102" s="382"/>
      <c r="G102" s="382"/>
      <c r="H102" s="382"/>
      <c r="I102" s="382"/>
      <c r="J102" s="382"/>
      <c r="K102" s="382"/>
      <c r="L102" s="382"/>
      <c r="M102" s="382"/>
      <c r="N102" s="382"/>
      <c r="O102" s="382"/>
      <c r="P102" s="382"/>
      <c r="Q102" s="382"/>
      <c r="R102" s="382"/>
    </row>
    <row r="103" spans="1:18" s="24" customFormat="1" ht="26.1" customHeight="1">
      <c r="A103" s="176"/>
      <c r="B103" s="177"/>
      <c r="E103" s="382"/>
      <c r="F103" s="382"/>
      <c r="G103" s="382"/>
      <c r="H103" s="382"/>
      <c r="I103" s="382"/>
      <c r="J103" s="382"/>
      <c r="K103" s="382"/>
      <c r="L103" s="382"/>
      <c r="M103" s="382"/>
      <c r="N103" s="382"/>
      <c r="O103" s="382"/>
      <c r="P103" s="382"/>
      <c r="Q103" s="382"/>
      <c r="R103" s="382"/>
    </row>
    <row r="104" spans="1:18" s="24" customFormat="1" ht="26.1" customHeight="1">
      <c r="A104" s="176"/>
      <c r="B104" s="177"/>
      <c r="E104" s="382"/>
      <c r="F104" s="382"/>
      <c r="G104" s="382"/>
      <c r="H104" s="382"/>
      <c r="I104" s="382"/>
      <c r="J104" s="382"/>
      <c r="K104" s="382"/>
      <c r="L104" s="382"/>
      <c r="M104" s="382"/>
      <c r="N104" s="382"/>
      <c r="O104" s="382"/>
      <c r="P104" s="382"/>
      <c r="Q104" s="382"/>
      <c r="R104" s="382"/>
    </row>
    <row r="105" spans="1:18" s="69" customFormat="1" ht="26.1" customHeight="1">
      <c r="A105" s="176"/>
      <c r="B105" s="177"/>
      <c r="C105" s="24"/>
      <c r="D105" s="24"/>
      <c r="E105" s="382"/>
      <c r="F105" s="382"/>
      <c r="G105" s="382"/>
      <c r="H105" s="382"/>
      <c r="I105" s="382"/>
      <c r="J105" s="382"/>
      <c r="K105" s="303"/>
      <c r="L105" s="303"/>
      <c r="M105" s="303"/>
      <c r="N105" s="303"/>
      <c r="O105" s="303"/>
      <c r="P105" s="303"/>
      <c r="Q105" s="303"/>
      <c r="R105" s="303"/>
    </row>
    <row r="106" spans="1:18" s="69" customFormat="1" ht="31.5" customHeight="1">
      <c r="A106" s="176"/>
      <c r="B106" s="176"/>
      <c r="C106" s="24"/>
      <c r="D106" s="24"/>
      <c r="E106" s="382"/>
      <c r="F106" s="382"/>
      <c r="G106" s="382"/>
      <c r="H106" s="382"/>
      <c r="I106" s="382"/>
      <c r="J106" s="382"/>
      <c r="K106" s="382"/>
      <c r="L106" s="382"/>
      <c r="M106" s="382"/>
      <c r="N106" s="382"/>
      <c r="O106" s="382"/>
      <c r="P106" s="382"/>
      <c r="Q106" s="382"/>
      <c r="R106" s="382"/>
    </row>
    <row r="107" spans="1:18" s="69" customFormat="1" ht="26.1" customHeight="1">
      <c r="A107" s="176"/>
      <c r="B107" s="176"/>
      <c r="C107" s="24"/>
      <c r="D107" s="24"/>
      <c r="E107" s="382"/>
      <c r="F107" s="382"/>
      <c r="G107" s="382"/>
      <c r="H107" s="382"/>
      <c r="I107" s="382"/>
      <c r="J107" s="382"/>
      <c r="K107" s="303"/>
      <c r="L107" s="303"/>
      <c r="M107" s="303"/>
      <c r="N107" s="303"/>
      <c r="O107" s="303"/>
      <c r="P107" s="303"/>
      <c r="Q107" s="303"/>
      <c r="R107" s="303"/>
    </row>
    <row r="108" spans="1:18" s="69" customFormat="1" ht="26.1" customHeight="1">
      <c r="A108" s="176"/>
      <c r="B108" s="176"/>
      <c r="C108" s="24"/>
      <c r="D108" s="24"/>
      <c r="E108" s="382"/>
      <c r="F108" s="382"/>
      <c r="G108" s="382"/>
      <c r="H108" s="382"/>
      <c r="I108" s="382"/>
      <c r="J108" s="382"/>
      <c r="K108" s="303"/>
      <c r="L108" s="303"/>
      <c r="M108" s="303"/>
      <c r="N108" s="303"/>
      <c r="O108" s="303"/>
      <c r="P108" s="303"/>
      <c r="Q108" s="303"/>
      <c r="R108" s="303"/>
    </row>
    <row r="109" spans="1:18" s="24" customFormat="1" ht="26.1" customHeight="1">
      <c r="A109" s="176"/>
      <c r="B109" s="177"/>
      <c r="E109" s="382"/>
      <c r="F109" s="382"/>
      <c r="G109" s="382"/>
      <c r="H109" s="382"/>
      <c r="I109" s="382"/>
      <c r="J109" s="382"/>
      <c r="K109" s="303"/>
      <c r="L109" s="303"/>
      <c r="M109" s="303"/>
      <c r="N109" s="303"/>
      <c r="O109" s="303"/>
      <c r="P109" s="303"/>
      <c r="Q109" s="303"/>
      <c r="R109" s="303"/>
    </row>
    <row r="110" spans="1:18" s="24" customFormat="1" ht="26.1" customHeight="1">
      <c r="A110" s="176"/>
      <c r="B110" s="176"/>
      <c r="E110" s="382"/>
      <c r="F110" s="382"/>
      <c r="G110" s="382"/>
      <c r="H110" s="382"/>
      <c r="I110" s="382"/>
      <c r="J110" s="382"/>
      <c r="K110" s="382"/>
      <c r="L110" s="382"/>
      <c r="M110" s="382"/>
      <c r="N110" s="382"/>
      <c r="O110" s="382"/>
      <c r="P110" s="382"/>
      <c r="Q110" s="382"/>
      <c r="R110" s="382"/>
    </row>
    <row r="111" spans="1:18" s="24" customFormat="1" ht="26.1" customHeight="1">
      <c r="A111" s="176"/>
      <c r="B111" s="177"/>
      <c r="K111" s="69"/>
      <c r="L111" s="69"/>
      <c r="M111" s="69"/>
      <c r="N111" s="69"/>
      <c r="O111" s="69"/>
      <c r="P111" s="69"/>
      <c r="Q111" s="69"/>
      <c r="R111" s="69"/>
    </row>
    <row r="112" spans="1:18" s="69" customFormat="1" ht="26.1" customHeight="1">
      <c r="A112" s="170"/>
      <c r="B112" s="171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</row>
    <row r="113" spans="1:18" s="24" customFormat="1" ht="26.1" customHeight="1">
      <c r="A113" s="170"/>
      <c r="B113" s="171"/>
      <c r="K113" s="69"/>
      <c r="L113" s="69"/>
      <c r="M113" s="69"/>
      <c r="N113" s="69"/>
      <c r="O113" s="69"/>
      <c r="P113" s="69"/>
      <c r="Q113" s="69"/>
      <c r="R113" s="69"/>
    </row>
    <row r="114" spans="1:18" s="69" customFormat="1" ht="26.1" customHeight="1">
      <c r="A114" s="170"/>
      <c r="B114" s="170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</row>
    <row r="115" spans="1:18" s="69" customFormat="1" ht="26.1" customHeight="1">
      <c r="A115" s="170"/>
      <c r="B115" s="171"/>
      <c r="C115" s="24"/>
      <c r="D115" s="24"/>
      <c r="E115" s="24"/>
      <c r="F115" s="24"/>
      <c r="G115" s="24"/>
      <c r="H115" s="24"/>
      <c r="I115" s="24"/>
      <c r="J115" s="24"/>
    </row>
    <row r="116" spans="1:18" s="69" customFormat="1" ht="26.1" customHeight="1">
      <c r="A116" s="170"/>
      <c r="B116" s="170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</row>
    <row r="117" spans="1:18" s="24" customFormat="1" ht="26.1" customHeight="1">
      <c r="A117" s="170"/>
      <c r="B117" s="171"/>
    </row>
    <row r="118" spans="1:18" s="69" customFormat="1" ht="26.1" customHeight="1">
      <c r="A118" s="170"/>
      <c r="B118" s="170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</row>
    <row r="119" spans="1:18" s="24" customFormat="1" ht="26.1" customHeight="1">
      <c r="A119" s="170"/>
      <c r="B119" s="171"/>
      <c r="K119" s="69"/>
      <c r="L119" s="69"/>
      <c r="M119" s="69"/>
      <c r="N119" s="69"/>
      <c r="O119" s="69"/>
      <c r="P119" s="69"/>
      <c r="Q119" s="69"/>
      <c r="R119" s="69"/>
    </row>
    <row r="120" spans="1:18" s="69" customFormat="1" ht="30.75" customHeight="1">
      <c r="A120" s="170"/>
      <c r="B120" s="170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</row>
    <row r="121" spans="1:18" s="24" customFormat="1" ht="26.1" customHeight="1">
      <c r="A121" s="170"/>
      <c r="B121" s="170"/>
      <c r="K121" s="69"/>
      <c r="L121" s="69"/>
      <c r="M121" s="69"/>
      <c r="N121" s="69"/>
      <c r="O121" s="69"/>
      <c r="P121" s="69"/>
      <c r="Q121" s="69"/>
      <c r="R121" s="69"/>
    </row>
    <row r="122" spans="1:18" s="69" customFormat="1" ht="26.1" customHeight="1">
      <c r="A122" s="170"/>
      <c r="B122" s="170"/>
      <c r="C122" s="24"/>
      <c r="D122" s="24"/>
      <c r="E122" s="24"/>
      <c r="F122" s="24"/>
      <c r="G122" s="24"/>
      <c r="H122" s="24"/>
      <c r="I122" s="24"/>
      <c r="J122" s="24"/>
    </row>
    <row r="123" spans="1:18" s="24" customFormat="1" ht="26.1" customHeight="1">
      <c r="A123" s="170"/>
      <c r="B123" s="171"/>
    </row>
    <row r="124" spans="1:18" s="24" customFormat="1" ht="26.1" customHeight="1">
      <c r="A124" s="170"/>
      <c r="B124" s="170"/>
      <c r="K124" s="69"/>
      <c r="L124" s="69"/>
      <c r="M124" s="69"/>
      <c r="N124" s="69"/>
      <c r="O124" s="69"/>
      <c r="P124" s="69"/>
      <c r="Q124" s="69"/>
      <c r="R124" s="69"/>
    </row>
    <row r="125" spans="1:18" s="24" customFormat="1" ht="26.1" customHeight="1">
      <c r="A125" s="170"/>
      <c r="B125" s="171"/>
      <c r="K125" s="69"/>
      <c r="L125" s="69"/>
      <c r="M125" s="69"/>
      <c r="N125" s="69"/>
      <c r="O125" s="69"/>
      <c r="P125" s="69"/>
      <c r="Q125" s="69"/>
      <c r="R125" s="69"/>
    </row>
    <row r="126" spans="1:18" s="69" customFormat="1" ht="26.1" customHeight="1">
      <c r="A126" s="170"/>
      <c r="B126" s="171"/>
      <c r="C126" s="24"/>
      <c r="D126" s="24"/>
      <c r="E126" s="24"/>
      <c r="F126" s="24"/>
      <c r="G126" s="24"/>
      <c r="H126" s="24"/>
      <c r="I126" s="123"/>
      <c r="J126" s="123"/>
      <c r="K126" s="88"/>
      <c r="L126" s="88"/>
      <c r="M126" s="88"/>
      <c r="N126" s="88"/>
      <c r="O126" s="88"/>
      <c r="P126" s="88"/>
      <c r="Q126" s="88"/>
      <c r="R126" s="88"/>
    </row>
    <row r="127" spans="1:18" s="24" customFormat="1" ht="26.1" customHeight="1">
      <c r="A127" s="170"/>
      <c r="B127" s="170"/>
      <c r="K127" s="69"/>
      <c r="L127" s="69"/>
      <c r="M127" s="69"/>
      <c r="N127" s="69"/>
      <c r="O127" s="69"/>
      <c r="P127" s="69"/>
      <c r="Q127" s="69"/>
      <c r="R127" s="69"/>
    </row>
    <row r="128" spans="1:18" s="69" customFormat="1" ht="26.1" customHeight="1">
      <c r="A128" s="170"/>
      <c r="B128" s="171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</row>
    <row r="129" spans="1:18" s="69" customFormat="1" ht="26.1" customHeight="1">
      <c r="A129" s="170"/>
      <c r="B129" s="171"/>
      <c r="C129" s="24"/>
      <c r="D129" s="24"/>
      <c r="E129" s="24"/>
      <c r="F129" s="24"/>
      <c r="G129" s="24"/>
      <c r="H129" s="24"/>
      <c r="I129" s="24"/>
      <c r="J129" s="24"/>
    </row>
    <row r="130" spans="1:18" s="24" customFormat="1" ht="26.1" customHeight="1">
      <c r="A130" s="172"/>
      <c r="B130" s="173"/>
      <c r="C130" s="123"/>
      <c r="D130" s="123"/>
      <c r="E130" s="123"/>
      <c r="F130" s="123"/>
      <c r="G130" s="123"/>
      <c r="H130" s="123"/>
    </row>
    <row r="131" spans="1:18" s="69" customFormat="1" ht="26.1" customHeight="1">
      <c r="A131" s="170"/>
      <c r="B131" s="171"/>
      <c r="C131" s="24"/>
      <c r="D131" s="24"/>
      <c r="E131" s="24"/>
      <c r="F131" s="24"/>
      <c r="G131" s="24"/>
      <c r="H131" s="24"/>
      <c r="I131" s="24"/>
      <c r="J131" s="24"/>
    </row>
    <row r="132" spans="1:18" s="69" customFormat="1" ht="26.1" customHeight="1">
      <c r="A132" s="170"/>
      <c r="B132" s="170"/>
      <c r="C132" s="24"/>
      <c r="D132" s="24"/>
      <c r="E132" s="24"/>
      <c r="F132" s="24"/>
      <c r="G132" s="24"/>
      <c r="H132" s="24"/>
      <c r="I132" s="24"/>
      <c r="J132" s="24"/>
    </row>
    <row r="133" spans="1:18" s="88" customFormat="1" ht="30.75" customHeight="1">
      <c r="A133" s="170"/>
      <c r="B133" s="171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</row>
    <row r="134" spans="1:18" s="69" customFormat="1" ht="26.1" customHeight="1">
      <c r="A134" s="170"/>
      <c r="B134" s="170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</row>
    <row r="135" spans="1:18" s="24" customFormat="1" ht="26.1" customHeight="1">
      <c r="A135" s="170"/>
      <c r="B135" s="171"/>
    </row>
    <row r="136" spans="1:18" s="69" customFormat="1" ht="26.1" customHeight="1">
      <c r="A136" s="176"/>
      <c r="B136" s="177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</row>
    <row r="137" spans="1:18" s="24" customFormat="1" ht="26.1" customHeight="1">
      <c r="A137" s="178"/>
      <c r="B137" s="178"/>
    </row>
    <row r="138" spans="1:18" s="69" customFormat="1" ht="26.1" customHeight="1">
      <c r="A138" s="178"/>
      <c r="B138" s="178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</row>
    <row r="139" spans="1:18" s="69" customFormat="1" ht="29.25" customHeight="1">
      <c r="A139" s="178"/>
      <c r="B139" s="178"/>
      <c r="C139" s="24"/>
      <c r="D139" s="24"/>
      <c r="E139" s="24"/>
      <c r="F139" s="24"/>
      <c r="G139" s="24"/>
      <c r="H139" s="24"/>
      <c r="I139" s="24"/>
      <c r="J139" s="24"/>
    </row>
    <row r="140" spans="1:18" s="24" customFormat="1" ht="26.1" customHeight="1">
      <c r="A140" s="178"/>
      <c r="B140" s="178"/>
      <c r="K140" s="69"/>
      <c r="L140" s="69"/>
      <c r="M140" s="69"/>
      <c r="N140" s="69"/>
      <c r="O140" s="69"/>
      <c r="P140" s="69"/>
      <c r="Q140" s="69"/>
      <c r="R140" s="69"/>
    </row>
    <row r="141" spans="1:18" s="24" customFormat="1" ht="26.1" customHeight="1">
      <c r="A141" s="178"/>
      <c r="B141" s="178"/>
    </row>
    <row r="142" spans="1:18" s="24" customFormat="1" ht="26.1" customHeight="1">
      <c r="A142" s="178"/>
      <c r="B142" s="178"/>
    </row>
    <row r="143" spans="1:18" s="24" customFormat="1" ht="26.1" customHeight="1">
      <c r="A143" s="178"/>
      <c r="B143" s="179"/>
    </row>
    <row r="144" spans="1:18" s="24" customFormat="1" ht="26.1" customHeight="1">
      <c r="A144" s="178"/>
      <c r="B144" s="179"/>
    </row>
    <row r="145" spans="1:18" s="24" customFormat="1" ht="26.1" customHeight="1">
      <c r="A145" s="178"/>
      <c r="B145" s="178"/>
      <c r="K145" s="69"/>
      <c r="L145" s="69"/>
      <c r="M145" s="69"/>
      <c r="N145" s="69"/>
      <c r="O145" s="69"/>
      <c r="P145" s="69"/>
      <c r="Q145" s="69"/>
      <c r="R145" s="69"/>
    </row>
    <row r="146" spans="1:18" s="69" customFormat="1" ht="26.1" customHeight="1">
      <c r="A146" s="178"/>
      <c r="B146" s="178"/>
      <c r="C146" s="24"/>
      <c r="D146" s="24"/>
      <c r="E146" s="24"/>
      <c r="F146" s="24"/>
      <c r="G146" s="24"/>
      <c r="H146" s="24"/>
      <c r="I146" s="24"/>
      <c r="J146" s="24"/>
      <c r="K146" s="190" t="e">
        <f>#REF!</f>
        <v>#REF!</v>
      </c>
    </row>
    <row r="147" spans="1:18" s="69" customFormat="1" ht="26.1" customHeight="1">
      <c r="A147" s="178"/>
      <c r="B147" s="178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</row>
    <row r="148" spans="1:18" s="24" customFormat="1" ht="26.1" customHeight="1">
      <c r="A148" s="178"/>
      <c r="B148" s="178"/>
    </row>
    <row r="149" spans="1:18" s="24" customFormat="1" ht="26.1" customHeight="1">
      <c r="A149" s="178"/>
      <c r="B149" s="179"/>
      <c r="K149" s="69"/>
      <c r="L149" s="69"/>
      <c r="M149" s="69"/>
      <c r="N149" s="69"/>
      <c r="O149" s="69"/>
      <c r="P149" s="69"/>
      <c r="Q149" s="69"/>
      <c r="R149" s="69"/>
    </row>
    <row r="150" spans="1:18" s="24" customFormat="1" ht="26.1" customHeight="1">
      <c r="A150" s="178"/>
      <c r="B150" s="179"/>
    </row>
    <row r="151" spans="1:18" s="24" customFormat="1" ht="26.1" customHeight="1">
      <c r="A151" s="178"/>
      <c r="B151" s="178"/>
      <c r="K151" s="69"/>
      <c r="L151" s="69"/>
      <c r="M151" s="69"/>
      <c r="N151" s="69"/>
      <c r="O151" s="69"/>
      <c r="P151" s="69"/>
      <c r="Q151" s="69"/>
      <c r="R151" s="69"/>
    </row>
    <row r="152" spans="1:18" s="69" customFormat="1" ht="26.1" customHeight="1">
      <c r="A152" s="178"/>
      <c r="B152" s="178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</row>
    <row r="153" spans="1:18" s="69" customFormat="1" ht="26.1" customHeight="1">
      <c r="A153" s="178"/>
      <c r="B153" s="179"/>
      <c r="C153" s="24"/>
      <c r="D153" s="24"/>
      <c r="E153" s="24"/>
      <c r="F153" s="24"/>
      <c r="G153" s="24"/>
      <c r="H153" s="24"/>
      <c r="I153" s="24"/>
      <c r="J153" s="24"/>
    </row>
    <row r="154" spans="1:18" s="24" customFormat="1" ht="26.1" customHeight="1">
      <c r="A154" s="178"/>
      <c r="B154" s="178"/>
      <c r="K154" s="69"/>
      <c r="L154" s="69"/>
      <c r="M154" s="69"/>
      <c r="N154" s="69"/>
      <c r="O154" s="69"/>
      <c r="P154" s="69"/>
      <c r="Q154" s="69"/>
      <c r="R154" s="69"/>
    </row>
    <row r="155" spans="1:18" s="24" customFormat="1" ht="26.1" customHeight="1">
      <c r="A155" s="178"/>
      <c r="B155" s="179"/>
      <c r="K155" s="69"/>
      <c r="L155" s="69"/>
      <c r="M155" s="69"/>
      <c r="N155" s="69"/>
      <c r="O155" s="69"/>
      <c r="P155" s="69"/>
      <c r="Q155" s="69"/>
      <c r="R155" s="69"/>
    </row>
    <row r="156" spans="1:18" s="69" customFormat="1" ht="29.25" customHeight="1">
      <c r="A156" s="178"/>
      <c r="B156" s="178"/>
      <c r="C156" s="24"/>
      <c r="D156" s="24"/>
      <c r="E156" s="24"/>
      <c r="F156" s="24"/>
      <c r="G156" s="24"/>
      <c r="H156" s="24"/>
      <c r="I156" s="24"/>
      <c r="J156" s="24"/>
    </row>
    <row r="157" spans="1:18" s="24" customFormat="1" ht="26.1" customHeight="1">
      <c r="A157" s="178"/>
      <c r="B157" s="179"/>
    </row>
    <row r="158" spans="1:18" s="69" customFormat="1" ht="26.1" customHeight="1">
      <c r="A158" s="178"/>
      <c r="B158" s="179"/>
      <c r="C158" s="24"/>
      <c r="D158" s="24"/>
      <c r="E158" s="24"/>
      <c r="F158" s="24"/>
      <c r="G158" s="24"/>
      <c r="H158" s="24"/>
      <c r="I158" s="24"/>
      <c r="J158" s="24"/>
    </row>
    <row r="159" spans="1:18" s="24" customFormat="1" ht="26.1" customHeight="1">
      <c r="A159" s="178"/>
      <c r="B159" s="179"/>
      <c r="K159" s="69"/>
      <c r="L159" s="69"/>
      <c r="M159" s="69"/>
      <c r="N159" s="69"/>
      <c r="O159" s="69"/>
      <c r="P159" s="69"/>
      <c r="Q159" s="69"/>
      <c r="R159" s="69"/>
    </row>
    <row r="160" spans="1:18" s="69" customFormat="1" ht="26.1" customHeight="1">
      <c r="A160" s="178"/>
      <c r="B160" s="179"/>
      <c r="C160" s="24"/>
      <c r="D160" s="24"/>
      <c r="E160" s="24"/>
      <c r="F160" s="24"/>
      <c r="G160" s="24"/>
      <c r="H160" s="24"/>
      <c r="I160" s="24"/>
      <c r="J160" s="24"/>
    </row>
    <row r="161" spans="1:18" s="69" customFormat="1" ht="26.1" customHeight="1">
      <c r="A161" s="181"/>
      <c r="B161" s="181"/>
      <c r="C161" s="24"/>
      <c r="D161" s="24"/>
      <c r="E161" s="24"/>
      <c r="F161" s="24"/>
      <c r="G161" s="24"/>
      <c r="H161" s="24"/>
      <c r="I161" s="24"/>
      <c r="J161" s="24"/>
    </row>
    <row r="162" spans="1:18" s="69" customFormat="1" ht="26.1" customHeight="1">
      <c r="A162" s="181"/>
      <c r="B162" s="182"/>
      <c r="C162" s="24"/>
      <c r="D162" s="24"/>
      <c r="E162" s="24"/>
      <c r="F162" s="24"/>
      <c r="G162" s="24"/>
      <c r="H162" s="24"/>
      <c r="I162" s="24"/>
      <c r="J162" s="24"/>
    </row>
    <row r="163" spans="1:18" s="69" customFormat="1" ht="26.1" customHeight="1">
      <c r="A163" s="183"/>
      <c r="B163" s="184"/>
      <c r="C163" s="24"/>
      <c r="D163" s="24"/>
      <c r="E163" s="24"/>
      <c r="F163" s="24"/>
      <c r="G163" s="24"/>
      <c r="H163" s="24"/>
      <c r="I163" s="24"/>
      <c r="J163" s="24"/>
      <c r="K163" s="175"/>
      <c r="L163" s="175"/>
      <c r="M163" s="175"/>
      <c r="N163" s="175"/>
      <c r="O163" s="175"/>
      <c r="P163" s="175"/>
      <c r="Q163" s="175"/>
      <c r="R163" s="175"/>
    </row>
    <row r="164" spans="1:18" s="24" customFormat="1" ht="26.1" customHeight="1">
      <c r="A164" s="183"/>
      <c r="B164" s="184"/>
    </row>
    <row r="165" spans="1:18" s="69" customFormat="1" ht="26.1" customHeight="1">
      <c r="A165" s="183"/>
      <c r="B165" s="18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</row>
    <row r="166" spans="1:18" s="69" customFormat="1" ht="26.1" customHeight="1">
      <c r="A166" s="185"/>
      <c r="B166" s="186"/>
      <c r="C166" s="24"/>
      <c r="D166" s="24"/>
      <c r="E166" s="24"/>
      <c r="F166" s="24"/>
      <c r="G166" s="24"/>
      <c r="H166" s="24"/>
      <c r="I166" s="24"/>
      <c r="J166" s="24"/>
    </row>
    <row r="167" spans="1:18" s="69" customFormat="1" ht="26.1" customHeight="1">
      <c r="A167" s="187"/>
      <c r="B167" s="187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 s="69" customFormat="1" ht="26.1" customHeight="1">
      <c r="A168" s="185"/>
      <c r="B168" s="185"/>
      <c r="C168" s="24"/>
      <c r="D168" s="24"/>
      <c r="E168" s="24"/>
      <c r="F168" s="24"/>
      <c r="G168" s="24"/>
      <c r="H168" s="24"/>
      <c r="I168" s="24"/>
      <c r="J168" s="24"/>
    </row>
    <row r="169" spans="1:18" s="69" customFormat="1" ht="26.1" customHeight="1">
      <c r="A169" s="185"/>
      <c r="B169" s="185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</row>
    <row r="170" spans="1:18" s="175" customFormat="1" ht="26.1" customHeight="1">
      <c r="A170" s="188"/>
      <c r="B170" s="189"/>
      <c r="C170" s="24"/>
      <c r="D170" s="24"/>
      <c r="E170" s="24"/>
      <c r="F170" s="24"/>
      <c r="G170" s="24"/>
      <c r="H170" s="24"/>
      <c r="I170" s="24"/>
      <c r="J170" s="24"/>
      <c r="K170" s="69"/>
      <c r="L170" s="69"/>
      <c r="M170" s="69"/>
      <c r="N170" s="69"/>
      <c r="O170" s="69"/>
      <c r="P170" s="69"/>
      <c r="Q170" s="69"/>
      <c r="R170" s="69"/>
    </row>
    <row r="171" spans="1:18" s="24" customFormat="1" ht="26.1" customHeight="1">
      <c r="A171" s="188"/>
      <c r="B171" s="188"/>
    </row>
    <row r="172" spans="1:18" s="24" customFormat="1" ht="29.25" customHeight="1">
      <c r="A172" s="176"/>
      <c r="B172" s="177"/>
      <c r="K172" s="69"/>
      <c r="L172" s="69"/>
      <c r="M172" s="69"/>
      <c r="N172" s="69"/>
      <c r="O172" s="69"/>
      <c r="P172" s="69"/>
      <c r="Q172" s="69"/>
      <c r="R172" s="69"/>
    </row>
    <row r="173" spans="1:18" s="69" customFormat="1" ht="26.1" customHeight="1">
      <c r="A173" s="170"/>
      <c r="B173" s="170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</row>
    <row r="174" spans="1:18" s="24" customFormat="1" ht="26.1" customHeight="1">
      <c r="A174" s="170"/>
      <c r="B174" s="171"/>
      <c r="K174" s="69"/>
      <c r="L174" s="69"/>
      <c r="M174" s="69"/>
      <c r="N174" s="69"/>
      <c r="O174" s="69"/>
      <c r="P174" s="69"/>
      <c r="Q174" s="69"/>
      <c r="R174" s="69"/>
    </row>
    <row r="175" spans="1:18" s="69" customFormat="1" ht="26.1" customHeight="1">
      <c r="A175" s="170"/>
      <c r="B175" s="170"/>
      <c r="C175" s="24"/>
      <c r="D175" s="24"/>
      <c r="E175" s="24"/>
      <c r="F175" s="24"/>
      <c r="G175" s="24"/>
      <c r="H175" s="24"/>
      <c r="I175" s="24"/>
      <c r="J175" s="24"/>
    </row>
    <row r="176" spans="1:18" s="24" customFormat="1" ht="26.1" customHeight="1">
      <c r="A176" s="170"/>
      <c r="B176" s="171"/>
    </row>
    <row r="177" spans="1:18" s="69" customFormat="1" ht="26.1" customHeight="1">
      <c r="A177" s="170"/>
      <c r="B177" s="170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</row>
    <row r="178" spans="1:18" s="24" customFormat="1" ht="26.1" customHeight="1">
      <c r="A178" s="170"/>
      <c r="B178" s="171"/>
    </row>
    <row r="179" spans="1:18" s="69" customFormat="1" ht="26.1" customHeight="1">
      <c r="A179" s="170"/>
      <c r="B179" s="171"/>
      <c r="C179" s="24"/>
      <c r="D179" s="24"/>
      <c r="E179" s="24"/>
      <c r="F179" s="24"/>
      <c r="G179" s="24"/>
      <c r="H179" s="24"/>
      <c r="I179" s="24"/>
      <c r="J179" s="24"/>
    </row>
    <row r="180" spans="1:18" s="24" customFormat="1" ht="26.1" customHeight="1">
      <c r="A180" s="170"/>
      <c r="B180" s="170"/>
      <c r="K180" s="69"/>
      <c r="L180" s="69"/>
      <c r="M180" s="69"/>
      <c r="N180" s="69"/>
      <c r="O180" s="69"/>
      <c r="P180" s="69"/>
      <c r="Q180" s="69"/>
      <c r="R180" s="69"/>
    </row>
    <row r="181" spans="1:18" s="69" customFormat="1" ht="32.25" customHeight="1">
      <c r="A181" s="170"/>
      <c r="B181" s="170"/>
      <c r="C181" s="24"/>
      <c r="D181" s="24"/>
      <c r="E181" s="24"/>
      <c r="F181" s="24"/>
      <c r="G181" s="24"/>
      <c r="H181" s="24"/>
      <c r="I181" s="24"/>
      <c r="J181" s="24"/>
    </row>
    <row r="182" spans="1:18" s="69" customFormat="1" ht="26.1" customHeight="1">
      <c r="A182" s="170"/>
      <c r="B182" s="170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</row>
    <row r="183" spans="1:18" s="24" customFormat="1" ht="26.1" customHeight="1">
      <c r="A183" s="170"/>
      <c r="B183" s="171"/>
      <c r="K183" s="69"/>
      <c r="L183" s="69"/>
      <c r="M183" s="69"/>
      <c r="N183" s="69"/>
      <c r="O183" s="69"/>
      <c r="P183" s="69"/>
      <c r="Q183" s="69"/>
      <c r="R183" s="69"/>
    </row>
    <row r="184" spans="1:18" s="24" customFormat="1" ht="26.1" customHeight="1">
      <c r="A184" s="170"/>
      <c r="B184" s="171"/>
      <c r="K184" s="69"/>
      <c r="L184" s="69"/>
      <c r="M184" s="69"/>
      <c r="N184" s="69"/>
      <c r="O184" s="69"/>
      <c r="P184" s="69"/>
      <c r="Q184" s="69"/>
      <c r="R184" s="69"/>
    </row>
    <row r="185" spans="1:18" s="24" customFormat="1" ht="26.1" customHeight="1">
      <c r="A185" s="170"/>
      <c r="B185" s="171"/>
    </row>
    <row r="186" spans="1:18" s="69" customFormat="1" ht="26.1" customHeight="1">
      <c r="A186" s="170"/>
      <c r="B186" s="170"/>
      <c r="C186" s="24"/>
      <c r="D186" s="24"/>
      <c r="E186" s="24"/>
      <c r="F186" s="24"/>
      <c r="G186" s="24"/>
      <c r="H186" s="24"/>
      <c r="I186" s="24"/>
      <c r="J186" s="24"/>
    </row>
    <row r="187" spans="1:18" s="69" customFormat="1" ht="26.1" customHeight="1">
      <c r="A187" s="170"/>
      <c r="B187" s="171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</row>
    <row r="188" spans="1:18" s="69" customFormat="1" ht="26.1" customHeight="1">
      <c r="A188" s="170"/>
      <c r="B188" s="171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</row>
    <row r="189" spans="1:18" s="24" customFormat="1" ht="26.1" customHeight="1">
      <c r="A189" s="170"/>
      <c r="B189" s="170"/>
      <c r="K189" s="69"/>
      <c r="L189" s="69"/>
      <c r="M189" s="69"/>
      <c r="N189" s="69"/>
      <c r="O189" s="69"/>
      <c r="P189" s="69"/>
      <c r="Q189" s="69"/>
      <c r="R189" s="69"/>
    </row>
    <row r="190" spans="1:18" s="69" customFormat="1" ht="26.1" customHeight="1">
      <c r="A190" s="170"/>
      <c r="B190" s="171"/>
      <c r="C190" s="24"/>
      <c r="D190" s="24"/>
      <c r="E190" s="24"/>
      <c r="F190" s="24"/>
      <c r="G190" s="24"/>
      <c r="H190" s="24"/>
      <c r="I190" s="24"/>
      <c r="J190" s="24"/>
    </row>
    <row r="191" spans="1:18" s="69" customFormat="1" ht="26.1" customHeight="1">
      <c r="A191" s="170"/>
      <c r="B191" s="170"/>
      <c r="C191" s="24"/>
      <c r="D191" s="24"/>
      <c r="E191" s="24"/>
      <c r="F191" s="24"/>
      <c r="G191" s="24"/>
      <c r="H191" s="24"/>
      <c r="I191" s="24"/>
      <c r="J191" s="24"/>
    </row>
    <row r="192" spans="1:18" s="24" customFormat="1" ht="26.1" customHeight="1">
      <c r="A192" s="170"/>
      <c r="B192" s="170"/>
    </row>
    <row r="193" spans="1:18" s="69" customFormat="1" ht="26.1" customHeight="1">
      <c r="A193" s="170"/>
      <c r="B193" s="171"/>
      <c r="C193" s="24"/>
      <c r="D193" s="24"/>
      <c r="E193" s="24"/>
      <c r="F193" s="24"/>
      <c r="G193" s="24"/>
      <c r="H193" s="24"/>
      <c r="I193" s="24"/>
      <c r="J193" s="24"/>
    </row>
    <row r="194" spans="1:18" s="24" customFormat="1" ht="26.1" customHeight="1">
      <c r="A194" s="170"/>
      <c r="B194" s="171"/>
      <c r="K194" s="69"/>
      <c r="L194" s="69"/>
      <c r="M194" s="69"/>
      <c r="N194" s="69"/>
      <c r="O194" s="69"/>
      <c r="P194" s="69"/>
      <c r="Q194" s="69"/>
      <c r="R194" s="69"/>
    </row>
    <row r="195" spans="1:18" s="24" customFormat="1" ht="26.1" customHeight="1">
      <c r="A195" s="170"/>
      <c r="B195" s="171"/>
    </row>
    <row r="196" spans="1:18" s="69" customFormat="1" ht="26.1" customHeight="1">
      <c r="A196" s="170"/>
      <c r="B196" s="170"/>
      <c r="C196" s="24"/>
      <c r="D196" s="24"/>
      <c r="E196" s="24"/>
      <c r="F196" s="24"/>
      <c r="G196" s="24"/>
      <c r="H196" s="24"/>
      <c r="I196" s="24"/>
      <c r="J196" s="24"/>
    </row>
    <row r="197" spans="1:18" s="69" customFormat="1" ht="26.1" customHeight="1">
      <c r="A197" s="170"/>
      <c r="B197" s="171"/>
      <c r="C197" s="24"/>
      <c r="D197" s="24"/>
      <c r="E197" s="24"/>
      <c r="F197" s="24"/>
      <c r="G197" s="24"/>
      <c r="H197" s="24"/>
      <c r="I197" s="24"/>
      <c r="J197" s="24"/>
    </row>
    <row r="198" spans="1:18" s="69" customFormat="1" ht="26.1" customHeight="1">
      <c r="A198" s="170"/>
      <c r="B198" s="171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</row>
    <row r="199" spans="1:18" s="24" customFormat="1" ht="26.1" customHeight="1">
      <c r="A199" s="170"/>
      <c r="B199" s="170"/>
      <c r="K199" s="69"/>
      <c r="L199" s="69"/>
      <c r="M199" s="69"/>
      <c r="N199" s="69"/>
      <c r="O199" s="69"/>
      <c r="P199" s="69"/>
      <c r="Q199" s="69"/>
      <c r="R199" s="69"/>
    </row>
    <row r="200" spans="1:18" s="69" customFormat="1" ht="26.1" customHeight="1">
      <c r="A200" s="176"/>
      <c r="B200" s="177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</row>
    <row r="201" spans="1:18" s="69" customFormat="1" ht="26.1" customHeight="1">
      <c r="A201" s="170"/>
      <c r="B201" s="171"/>
      <c r="C201" s="24"/>
      <c r="D201" s="24"/>
      <c r="E201" s="24"/>
      <c r="F201" s="24"/>
      <c r="G201" s="24"/>
      <c r="H201" s="24"/>
      <c r="I201" s="24"/>
      <c r="J201" s="24"/>
    </row>
    <row r="202" spans="1:18" s="24" customFormat="1" ht="26.1" customHeight="1">
      <c r="A202" s="170"/>
      <c r="B202" s="170"/>
      <c r="K202" s="69"/>
      <c r="L202" s="69"/>
      <c r="M202" s="69"/>
      <c r="N202" s="69"/>
      <c r="O202" s="69"/>
      <c r="P202" s="69"/>
      <c r="Q202" s="69"/>
      <c r="R202" s="69"/>
    </row>
    <row r="203" spans="1:18" s="69" customFormat="1" ht="26.1" customHeight="1">
      <c r="A203" s="170"/>
      <c r="B203" s="171"/>
      <c r="C203" s="24"/>
      <c r="D203" s="24"/>
      <c r="E203" s="24"/>
      <c r="F203" s="24"/>
      <c r="G203" s="24"/>
      <c r="H203" s="24"/>
      <c r="I203" s="24"/>
      <c r="J203" s="24"/>
    </row>
    <row r="204" spans="1:18" s="69" customFormat="1" ht="26.1" customHeight="1">
      <c r="A204" s="170"/>
      <c r="B204" s="170"/>
      <c r="C204" s="24"/>
      <c r="D204" s="24"/>
      <c r="E204" s="24"/>
      <c r="F204" s="24"/>
      <c r="G204" s="24"/>
      <c r="H204" s="24"/>
      <c r="I204" s="24"/>
      <c r="J204" s="24"/>
    </row>
    <row r="205" spans="1:18" s="24" customFormat="1" ht="26.1" customHeight="1">
      <c r="A205" s="170"/>
      <c r="B205" s="171"/>
      <c r="K205" s="69"/>
      <c r="L205" s="69"/>
      <c r="M205" s="69"/>
      <c r="N205" s="69"/>
      <c r="O205" s="69"/>
      <c r="P205" s="69"/>
      <c r="Q205" s="69"/>
      <c r="R205" s="69"/>
    </row>
    <row r="206" spans="1:18" s="69" customFormat="1" ht="44.25" customHeight="1">
      <c r="A206" s="170"/>
      <c r="B206" s="171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</row>
    <row r="207" spans="1:18" s="24" customFormat="1" ht="44.25" customHeight="1">
      <c r="A207" s="170"/>
      <c r="B207" s="171"/>
      <c r="K207" s="69"/>
      <c r="L207" s="69"/>
      <c r="M207" s="69"/>
      <c r="N207" s="69"/>
      <c r="O207" s="69"/>
      <c r="P207" s="69"/>
      <c r="Q207" s="69"/>
      <c r="R207" s="69"/>
    </row>
    <row r="208" spans="1:18" s="69" customFormat="1" ht="26.1" customHeight="1">
      <c r="A208" s="170"/>
      <c r="B208" s="171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</row>
    <row r="209" spans="1:18" s="69" customFormat="1" ht="26.1" customHeight="1">
      <c r="A209" s="170"/>
      <c r="B209" s="171"/>
      <c r="C209" s="24"/>
      <c r="D209" s="24"/>
      <c r="E209" s="24"/>
      <c r="F209" s="24"/>
      <c r="G209" s="24"/>
      <c r="H209" s="24"/>
      <c r="I209" s="24"/>
      <c r="J209" s="24"/>
    </row>
    <row r="210" spans="1:18" s="69" customFormat="1" ht="26.1" customHeight="1">
      <c r="A210" s="170"/>
      <c r="B210" s="170"/>
      <c r="C210" s="24"/>
      <c r="D210" s="24"/>
      <c r="E210" s="24"/>
      <c r="F210" s="24"/>
      <c r="G210" s="24"/>
      <c r="H210" s="24"/>
      <c r="I210" s="24"/>
      <c r="J210" s="24"/>
    </row>
    <row r="211" spans="1:18" s="69" customFormat="1" ht="41.25" customHeight="1">
      <c r="A211" s="170"/>
      <c r="B211" s="171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</row>
    <row r="212" spans="1:18" s="69" customFormat="1" ht="26.1" customHeight="1">
      <c r="A212" s="170"/>
      <c r="B212" s="170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</row>
    <row r="213" spans="1:18" s="24" customFormat="1" ht="26.1" customHeight="1">
      <c r="A213" s="170"/>
      <c r="B213" s="171"/>
    </row>
    <row r="214" spans="1:18" s="69" customFormat="1" ht="26.1" customHeight="1">
      <c r="A214" s="170"/>
      <c r="B214" s="171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</row>
    <row r="215" spans="1:18" s="24" customFormat="1" ht="26.1" customHeight="1">
      <c r="A215" s="170"/>
      <c r="B215" s="170"/>
    </row>
    <row r="216" spans="1:18" s="69" customFormat="1" ht="33.75" customHeight="1">
      <c r="A216" s="170"/>
      <c r="B216" s="170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</row>
    <row r="217" spans="1:18" s="69" customFormat="1" ht="41.25" customHeight="1">
      <c r="A217" s="170"/>
      <c r="B217" s="170"/>
      <c r="C217" s="24"/>
      <c r="D217" s="24"/>
      <c r="E217" s="24"/>
      <c r="F217" s="24"/>
      <c r="G217" s="24"/>
      <c r="H217" s="24"/>
      <c r="I217" s="24"/>
      <c r="J217" s="24"/>
    </row>
    <row r="218" spans="1:18" s="24" customFormat="1" ht="26.1" customHeight="1">
      <c r="A218" s="170"/>
      <c r="B218" s="170"/>
    </row>
    <row r="219" spans="1:18" s="24" customFormat="1" ht="26.1" customHeight="1">
      <c r="A219" s="170"/>
      <c r="B219" s="170"/>
    </row>
    <row r="220" spans="1:18" s="24" customFormat="1" ht="26.1" customHeight="1">
      <c r="A220" s="170"/>
      <c r="B220" s="170"/>
      <c r="K220" s="69"/>
      <c r="L220" s="69"/>
      <c r="M220" s="69"/>
      <c r="N220" s="69"/>
      <c r="O220" s="69"/>
      <c r="P220" s="69"/>
      <c r="Q220" s="69"/>
      <c r="R220" s="69"/>
    </row>
    <row r="221" spans="1:18" s="24" customFormat="1" ht="26.1" customHeight="1">
      <c r="A221" s="170"/>
      <c r="B221" s="171"/>
      <c r="K221" s="69"/>
      <c r="L221" s="69"/>
      <c r="M221" s="69"/>
      <c r="N221" s="69"/>
      <c r="O221" s="69"/>
      <c r="P221" s="69"/>
      <c r="Q221" s="69"/>
      <c r="R221" s="69"/>
    </row>
    <row r="222" spans="1:18" s="24" customFormat="1" ht="26.1" customHeight="1">
      <c r="A222" s="170"/>
      <c r="B222" s="170"/>
      <c r="K222" s="69"/>
      <c r="L222" s="69"/>
      <c r="M222" s="69"/>
      <c r="N222" s="69"/>
      <c r="O222" s="69"/>
      <c r="P222" s="69"/>
      <c r="Q222" s="69"/>
      <c r="R222" s="69"/>
    </row>
    <row r="223" spans="1:18" s="24" customFormat="1" ht="26.1" customHeight="1">
      <c r="A223" s="170"/>
      <c r="B223" s="170"/>
      <c r="K223" s="69"/>
      <c r="L223" s="69"/>
      <c r="M223" s="69"/>
      <c r="N223" s="69"/>
      <c r="O223" s="69"/>
      <c r="P223" s="69"/>
      <c r="Q223" s="69"/>
      <c r="R223" s="69"/>
    </row>
    <row r="224" spans="1:18" s="69" customFormat="1" ht="26.1" customHeight="1">
      <c r="A224" s="170"/>
      <c r="B224" s="171"/>
      <c r="C224" s="24"/>
      <c r="D224" s="24"/>
      <c r="E224" s="24"/>
      <c r="F224" s="24"/>
      <c r="G224" s="24"/>
      <c r="H224" s="24"/>
      <c r="I224" s="24"/>
      <c r="J224" s="24"/>
    </row>
    <row r="225" spans="1:18" s="24" customFormat="1" ht="26.1" customHeight="1">
      <c r="A225" s="170"/>
      <c r="B225" s="171"/>
    </row>
    <row r="226" spans="1:18" s="24" customFormat="1" ht="26.1" customHeight="1">
      <c r="A226" s="170"/>
      <c r="B226" s="171"/>
      <c r="K226" s="190" t="e">
        <f>#REF!</f>
        <v>#REF!</v>
      </c>
      <c r="L226" s="69"/>
      <c r="M226" s="69"/>
      <c r="N226" s="69"/>
      <c r="O226" s="69"/>
      <c r="P226" s="69"/>
      <c r="Q226" s="69"/>
      <c r="R226" s="69"/>
    </row>
    <row r="227" spans="1:18" s="69" customFormat="1" ht="26.1" customHeight="1">
      <c r="A227" s="170"/>
      <c r="B227" s="171"/>
      <c r="C227" s="24"/>
      <c r="D227" s="24"/>
      <c r="E227" s="24"/>
      <c r="F227" s="24"/>
      <c r="G227" s="24"/>
      <c r="H227" s="24"/>
      <c r="I227" s="24"/>
      <c r="J227" s="24"/>
    </row>
    <row r="228" spans="1:18" s="69" customFormat="1" ht="26.1" customHeight="1">
      <c r="A228" s="170"/>
      <c r="B228" s="171"/>
      <c r="C228" s="24"/>
      <c r="D228" s="24"/>
      <c r="E228" s="24"/>
      <c r="F228" s="24"/>
      <c r="G228" s="24"/>
      <c r="H228" s="24"/>
      <c r="I228" s="24"/>
      <c r="J228" s="24"/>
      <c r="K228" s="123"/>
      <c r="L228" s="123"/>
      <c r="M228" s="123"/>
      <c r="N228" s="123"/>
      <c r="O228" s="123"/>
      <c r="P228" s="123"/>
      <c r="Q228" s="123"/>
      <c r="R228" s="123"/>
    </row>
    <row r="229" spans="1:18" s="69" customFormat="1" ht="26.1" customHeight="1">
      <c r="A229" s="170"/>
      <c r="B229" s="170"/>
      <c r="C229" s="24"/>
      <c r="D229" s="24"/>
      <c r="E229" s="24"/>
      <c r="F229" s="24"/>
      <c r="G229" s="24"/>
      <c r="H229" s="24"/>
      <c r="I229" s="24"/>
      <c r="J229" s="24"/>
    </row>
    <row r="230" spans="1:18" s="69" customFormat="1" ht="26.1" customHeight="1">
      <c r="A230" s="170"/>
      <c r="B230" s="171"/>
      <c r="C230" s="24"/>
      <c r="D230" s="24"/>
      <c r="E230" s="24"/>
      <c r="F230" s="24"/>
      <c r="G230" s="24"/>
      <c r="H230" s="24"/>
      <c r="I230" s="24"/>
      <c r="J230" s="24"/>
    </row>
    <row r="231" spans="1:18" s="69" customFormat="1" ht="26.1" customHeight="1">
      <c r="A231" s="170"/>
      <c r="B231" s="171"/>
      <c r="C231" s="24"/>
      <c r="D231" s="24"/>
      <c r="E231" s="24"/>
      <c r="F231" s="24"/>
      <c r="G231" s="24"/>
      <c r="H231" s="24"/>
      <c r="I231" s="24"/>
      <c r="J231" s="24"/>
    </row>
    <row r="232" spans="1:18" s="24" customFormat="1" ht="26.1" customHeight="1">
      <c r="A232" s="172"/>
      <c r="B232" s="172"/>
    </row>
    <row r="233" spans="1:18" s="69" customFormat="1" ht="26.1" customHeight="1">
      <c r="A233" s="170"/>
      <c r="B233" s="171"/>
      <c r="C233" s="24"/>
      <c r="D233" s="24"/>
      <c r="E233" s="24"/>
      <c r="F233" s="24"/>
      <c r="G233" s="24"/>
      <c r="H233" s="24"/>
      <c r="I233" s="24"/>
      <c r="J233" s="24"/>
    </row>
    <row r="234" spans="1:18" s="69" customFormat="1" ht="26.1" customHeight="1">
      <c r="A234" s="170"/>
      <c r="B234" s="171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 s="123" customFormat="1" ht="26.1" customHeight="1">
      <c r="A235" s="170"/>
      <c r="B235" s="171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</row>
    <row r="236" spans="1:18" s="69" customFormat="1" ht="26.1" customHeight="1">
      <c r="A236" s="170"/>
      <c r="B236" s="170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</row>
    <row r="237" spans="1:18" s="69" customFormat="1" ht="26.1" customHeight="1">
      <c r="A237" s="170"/>
      <c r="B237" s="171"/>
      <c r="C237" s="24"/>
      <c r="D237" s="24"/>
      <c r="E237" s="24"/>
      <c r="F237" s="24"/>
      <c r="G237" s="24"/>
      <c r="H237" s="24"/>
      <c r="I237" s="24"/>
      <c r="J237" s="24"/>
    </row>
    <row r="238" spans="1:18" s="69" customFormat="1" ht="26.1" customHeight="1">
      <c r="A238" s="170"/>
      <c r="B238" s="170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</row>
    <row r="239" spans="1:18" s="24" customFormat="1" ht="26.1" customHeight="1">
      <c r="A239" s="170"/>
      <c r="B239" s="170"/>
      <c r="K239" s="69"/>
      <c r="L239" s="69"/>
      <c r="M239" s="69"/>
      <c r="N239" s="69"/>
      <c r="O239" s="69"/>
      <c r="P239" s="69"/>
      <c r="Q239" s="69"/>
      <c r="R239" s="69"/>
    </row>
    <row r="240" spans="1:18" s="69" customFormat="1" ht="26.1" customHeight="1">
      <c r="A240" s="191"/>
      <c r="B240" s="191"/>
      <c r="C240" s="24"/>
      <c r="D240" s="24"/>
      <c r="E240" s="24"/>
      <c r="F240" s="24"/>
      <c r="G240" s="24"/>
      <c r="H240" s="24"/>
      <c r="I240" s="24"/>
      <c r="J240" s="24"/>
    </row>
    <row r="241" spans="1:18" s="24" customFormat="1" ht="26.1" customHeight="1">
      <c r="A241" s="191"/>
      <c r="B241" s="192"/>
      <c r="K241" s="69"/>
      <c r="L241" s="69"/>
      <c r="M241" s="69"/>
      <c r="N241" s="69"/>
      <c r="O241" s="69"/>
      <c r="P241" s="69"/>
      <c r="Q241" s="69"/>
      <c r="R241" s="69"/>
    </row>
    <row r="242" spans="1:18" s="24" customFormat="1" ht="31.5" customHeight="1">
      <c r="A242" s="191"/>
      <c r="B242" s="191"/>
    </row>
    <row r="243" spans="1:18" s="24" customFormat="1" ht="26.1" customHeight="1">
      <c r="A243" s="191"/>
      <c r="B243" s="192"/>
      <c r="K243" s="69"/>
      <c r="L243" s="69"/>
      <c r="M243" s="69"/>
      <c r="N243" s="69"/>
      <c r="O243" s="69"/>
      <c r="P243" s="69"/>
      <c r="Q243" s="69"/>
      <c r="R243" s="69"/>
    </row>
    <row r="244" spans="1:18" s="69" customFormat="1" ht="26.1" customHeight="1">
      <c r="A244" s="191"/>
      <c r="B244" s="192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</row>
    <row r="245" spans="1:18" s="24" customFormat="1" ht="26.1" customHeight="1">
      <c r="A245" s="191"/>
      <c r="B245" s="192"/>
      <c r="K245" s="69"/>
      <c r="L245" s="69"/>
      <c r="M245" s="69"/>
      <c r="N245" s="69"/>
      <c r="O245" s="69"/>
      <c r="P245" s="69"/>
      <c r="Q245" s="69"/>
      <c r="R245" s="69"/>
    </row>
    <row r="246" spans="1:18" s="69" customFormat="1" ht="26.1" customHeight="1">
      <c r="A246" s="191"/>
      <c r="B246" s="191"/>
      <c r="C246" s="24"/>
      <c r="D246" s="24"/>
      <c r="E246" s="24"/>
      <c r="F246" s="24"/>
      <c r="G246" s="24"/>
      <c r="H246" s="24"/>
      <c r="I246" s="24"/>
      <c r="J246" s="24"/>
    </row>
    <row r="247" spans="1:18" s="69" customFormat="1" ht="26.1" customHeight="1">
      <c r="A247" s="191"/>
      <c r="B247" s="192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</row>
    <row r="248" spans="1:18" s="69" customFormat="1" ht="26.1" customHeight="1">
      <c r="A248" s="191"/>
      <c r="B248" s="191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 s="24" customFormat="1" ht="26.1" customHeight="1">
      <c r="A249" s="191"/>
      <c r="B249" s="192"/>
    </row>
    <row r="250" spans="1:18" s="69" customFormat="1" ht="26.1" customHeight="1">
      <c r="A250" s="191"/>
      <c r="B250" s="192"/>
      <c r="C250" s="24"/>
      <c r="D250" s="24"/>
      <c r="E250" s="24"/>
      <c r="F250" s="24"/>
      <c r="G250" s="24"/>
      <c r="H250" s="24"/>
      <c r="I250" s="24"/>
      <c r="J250" s="24"/>
    </row>
    <row r="251" spans="1:18" s="24" customFormat="1" ht="26.1" customHeight="1">
      <c r="A251" s="191"/>
      <c r="B251" s="191"/>
    </row>
    <row r="252" spans="1:18" s="69" customFormat="1" ht="31.5" customHeight="1">
      <c r="A252" s="191"/>
      <c r="B252" s="191"/>
      <c r="C252" s="24"/>
      <c r="D252" s="24"/>
      <c r="E252" s="24"/>
      <c r="F252" s="24"/>
      <c r="G252" s="24"/>
      <c r="H252" s="24"/>
      <c r="I252" s="24"/>
      <c r="J252" s="24"/>
    </row>
    <row r="253" spans="1:18" s="69" customFormat="1" ht="26.1" customHeight="1">
      <c r="A253" s="191"/>
      <c r="B253" s="191"/>
      <c r="C253" s="24"/>
      <c r="D253" s="24"/>
      <c r="E253" s="24"/>
      <c r="F253" s="24"/>
      <c r="G253" s="24"/>
      <c r="H253" s="24"/>
      <c r="I253" s="24"/>
      <c r="J253" s="24"/>
    </row>
    <row r="254" spans="1:18" s="24" customFormat="1" ht="26.1" customHeight="1">
      <c r="A254" s="191"/>
      <c r="B254" s="192"/>
    </row>
    <row r="255" spans="1:18" s="24" customFormat="1" ht="26.1" customHeight="1">
      <c r="A255" s="191"/>
      <c r="B255" s="191"/>
      <c r="K255" s="69"/>
      <c r="L255" s="69"/>
      <c r="M255" s="69"/>
      <c r="N255" s="69"/>
      <c r="O255" s="69"/>
      <c r="P255" s="69"/>
      <c r="Q255" s="69"/>
      <c r="R255" s="69"/>
    </row>
    <row r="256" spans="1:18" s="24" customFormat="1" ht="26.1" customHeight="1">
      <c r="A256" s="193"/>
      <c r="B256" s="194"/>
      <c r="K256" s="69"/>
      <c r="L256" s="69"/>
      <c r="M256" s="69"/>
      <c r="N256" s="69"/>
      <c r="O256" s="69"/>
      <c r="P256" s="69"/>
      <c r="Q256" s="69"/>
      <c r="R256" s="69"/>
    </row>
    <row r="257" spans="1:18" s="69" customFormat="1" ht="26.1" customHeight="1">
      <c r="A257" s="195"/>
      <c r="B257" s="196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</row>
    <row r="258" spans="1:18" s="24" customFormat="1" ht="26.1" customHeight="1">
      <c r="A258" s="195"/>
      <c r="B258" s="195"/>
      <c r="K258" s="69"/>
      <c r="L258" s="69"/>
      <c r="M258" s="69"/>
      <c r="N258" s="69"/>
      <c r="O258" s="69"/>
      <c r="P258" s="69"/>
      <c r="Q258" s="69"/>
      <c r="R258" s="69"/>
    </row>
    <row r="259" spans="1:18" s="69" customFormat="1" ht="26.1" customHeight="1">
      <c r="A259" s="191"/>
      <c r="B259" s="192"/>
      <c r="C259" s="24"/>
      <c r="D259" s="24"/>
      <c r="E259" s="24"/>
      <c r="F259" s="24"/>
      <c r="G259" s="24"/>
      <c r="H259" s="24"/>
      <c r="I259" s="24"/>
      <c r="J259" s="24"/>
    </row>
    <row r="260" spans="1:18" s="69" customFormat="1" ht="26.1" customHeight="1">
      <c r="A260" s="191"/>
      <c r="B260" s="192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 s="24" customFormat="1" ht="26.1" customHeight="1">
      <c r="A261" s="191"/>
      <c r="B261" s="191"/>
      <c r="K261" s="69"/>
      <c r="L261" s="69"/>
      <c r="M261" s="69"/>
      <c r="N261" s="69"/>
      <c r="O261" s="69"/>
      <c r="P261" s="69"/>
      <c r="Q261" s="69"/>
      <c r="R261" s="69"/>
    </row>
    <row r="262" spans="1:18" s="69" customFormat="1" ht="26.1" customHeight="1">
      <c r="A262" s="197"/>
      <c r="B262" s="198"/>
      <c r="C262" s="24"/>
      <c r="D262" s="24"/>
      <c r="E262" s="24"/>
      <c r="F262" s="24"/>
      <c r="G262" s="24"/>
      <c r="H262" s="24"/>
      <c r="I262" s="24"/>
      <c r="J262" s="24"/>
    </row>
    <row r="263" spans="1:18" s="69" customFormat="1" ht="26.1" customHeight="1">
      <c r="A263" s="185"/>
      <c r="B263" s="186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</row>
    <row r="264" spans="1:18" s="24" customFormat="1" ht="26.1" customHeight="1">
      <c r="A264" s="185"/>
      <c r="B264" s="185"/>
      <c r="K264" s="69"/>
      <c r="L264" s="69"/>
      <c r="M264" s="69"/>
      <c r="N264" s="69"/>
      <c r="O264" s="69"/>
      <c r="P264" s="69"/>
      <c r="Q264" s="69"/>
      <c r="R264" s="69"/>
    </row>
    <row r="265" spans="1:18" s="69" customFormat="1" ht="26.1" customHeight="1">
      <c r="A265" s="199"/>
      <c r="B265" s="200"/>
      <c r="C265" s="24"/>
      <c r="D265" s="24"/>
      <c r="E265" s="24"/>
      <c r="F265" s="24"/>
      <c r="G265" s="24"/>
      <c r="H265" s="24"/>
      <c r="I265" s="24"/>
      <c r="J265" s="24"/>
    </row>
    <row r="266" spans="1:18" s="69" customFormat="1" ht="26.1" customHeight="1">
      <c r="A266" s="188"/>
      <c r="B266" s="189"/>
      <c r="C266" s="24"/>
      <c r="D266" s="24"/>
      <c r="E266" s="24"/>
      <c r="F266" s="24"/>
      <c r="G266" s="24"/>
      <c r="H266" s="24"/>
      <c r="I266" s="24"/>
      <c r="J266" s="24"/>
    </row>
    <row r="267" spans="1:18" s="24" customFormat="1" ht="26.1" customHeight="1">
      <c r="A267" s="188"/>
      <c r="B267" s="188"/>
      <c r="K267" s="69"/>
      <c r="L267" s="69"/>
      <c r="M267" s="69"/>
      <c r="N267" s="69"/>
      <c r="O267" s="69"/>
      <c r="P267" s="69"/>
      <c r="Q267" s="69"/>
      <c r="R267" s="69"/>
    </row>
    <row r="268" spans="1:18" s="69" customFormat="1" ht="26.1" customHeight="1">
      <c r="A268" s="176"/>
      <c r="B268" s="177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</row>
    <row r="269" spans="1:18" s="69" customFormat="1" ht="26.1" customHeight="1">
      <c r="A269" s="170"/>
      <c r="B269" s="171"/>
      <c r="C269" s="24"/>
      <c r="D269" s="24"/>
      <c r="E269" s="24"/>
      <c r="F269" s="24"/>
      <c r="G269" s="24"/>
      <c r="H269" s="24"/>
      <c r="I269" s="24"/>
      <c r="J269" s="24"/>
    </row>
    <row r="270" spans="1:18" s="24" customFormat="1" ht="26.1" customHeight="1">
      <c r="A270" s="170"/>
      <c r="B270" s="171"/>
      <c r="K270" s="175"/>
      <c r="L270" s="175"/>
      <c r="M270" s="175"/>
      <c r="N270" s="175"/>
      <c r="O270" s="175"/>
      <c r="P270" s="175"/>
      <c r="Q270" s="175"/>
      <c r="R270" s="175"/>
    </row>
    <row r="271" spans="1:18" s="69" customFormat="1" ht="26.1" customHeight="1">
      <c r="A271" s="170"/>
      <c r="B271" s="171"/>
      <c r="C271" s="24"/>
      <c r="D271" s="24"/>
      <c r="E271" s="24"/>
      <c r="F271" s="24"/>
      <c r="G271" s="24"/>
      <c r="H271" s="24"/>
      <c r="I271" s="24"/>
      <c r="J271" s="24"/>
    </row>
    <row r="272" spans="1:18" s="69" customFormat="1" ht="26.1" customHeight="1">
      <c r="A272" s="170"/>
      <c r="B272" s="170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</row>
    <row r="273" spans="1:18" s="69" customFormat="1" ht="33.75" customHeight="1">
      <c r="A273" s="170"/>
      <c r="B273" s="171"/>
      <c r="C273" s="24"/>
      <c r="D273" s="24"/>
      <c r="E273" s="24"/>
      <c r="F273" s="24"/>
      <c r="G273" s="24"/>
      <c r="H273" s="24"/>
      <c r="I273" s="24"/>
      <c r="J273" s="24"/>
    </row>
    <row r="274" spans="1:18" s="69" customFormat="1" ht="33.75" customHeight="1">
      <c r="A274" s="176"/>
      <c r="B274" s="176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</row>
    <row r="275" spans="1:18" s="24" customFormat="1" ht="26.1" customHeight="1">
      <c r="A275" s="170"/>
      <c r="B275" s="171"/>
    </row>
    <row r="276" spans="1:18" s="69" customFormat="1" ht="26.1" customHeight="1">
      <c r="A276" s="170"/>
      <c r="B276" s="170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</row>
    <row r="277" spans="1:18" s="175" customFormat="1" ht="26.1" customHeight="1">
      <c r="A277" s="170"/>
      <c r="B277" s="171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</row>
    <row r="278" spans="1:18" s="69" customFormat="1" ht="33.75" customHeight="1">
      <c r="A278" s="170"/>
      <c r="B278" s="170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</row>
    <row r="279" spans="1:18" s="24" customFormat="1" ht="29.25" customHeight="1">
      <c r="A279" s="170"/>
      <c r="B279" s="170"/>
    </row>
    <row r="280" spans="1:18" s="69" customFormat="1" ht="43.5" customHeight="1">
      <c r="A280" s="170"/>
      <c r="B280" s="170"/>
      <c r="C280" s="24"/>
      <c r="D280" s="24"/>
      <c r="E280" s="24"/>
      <c r="F280" s="24"/>
      <c r="G280" s="24"/>
      <c r="H280" s="24"/>
      <c r="I280" s="24"/>
      <c r="J280" s="24"/>
    </row>
    <row r="281" spans="1:18" s="24" customFormat="1" ht="26.1" customHeight="1">
      <c r="A281" s="170"/>
      <c r="B281" s="170"/>
      <c r="K281" s="69"/>
      <c r="L281" s="69"/>
      <c r="M281" s="69"/>
      <c r="N281" s="69"/>
      <c r="O281" s="69"/>
      <c r="P281" s="69"/>
      <c r="Q281" s="69"/>
      <c r="R281" s="69"/>
    </row>
    <row r="282" spans="1:18" s="24" customFormat="1" ht="26.1" customHeight="1">
      <c r="A282" s="170"/>
      <c r="B282" s="170"/>
      <c r="K282" s="69"/>
      <c r="L282" s="69"/>
      <c r="M282" s="69"/>
      <c r="N282" s="69"/>
      <c r="O282" s="69"/>
      <c r="P282" s="69"/>
      <c r="Q282" s="69"/>
      <c r="R282" s="69"/>
    </row>
    <row r="283" spans="1:18" s="24" customFormat="1" ht="26.1" customHeight="1">
      <c r="A283" s="170"/>
      <c r="B283" s="170"/>
      <c r="K283" s="73"/>
      <c r="L283" s="73"/>
      <c r="M283" s="73"/>
      <c r="N283" s="73"/>
      <c r="O283" s="73"/>
      <c r="P283" s="73"/>
      <c r="Q283" s="73"/>
      <c r="R283" s="73"/>
    </row>
    <row r="284" spans="1:18" s="24" customFormat="1" ht="26.1" customHeight="1">
      <c r="A284" s="170"/>
      <c r="B284" s="171"/>
      <c r="K284" s="69"/>
      <c r="L284" s="69"/>
      <c r="M284" s="69"/>
      <c r="N284" s="69"/>
      <c r="O284" s="69"/>
      <c r="P284" s="69"/>
      <c r="Q284" s="69"/>
      <c r="R284" s="69"/>
    </row>
    <row r="285" spans="1:18" s="24" customFormat="1" ht="26.1" customHeight="1">
      <c r="A285" s="170"/>
      <c r="B285" s="171"/>
    </row>
    <row r="286" spans="1:18" s="24" customFormat="1" ht="26.1" customHeight="1">
      <c r="A286" s="176"/>
      <c r="B286" s="177"/>
      <c r="K286" s="69"/>
      <c r="L286" s="69"/>
      <c r="M286" s="69"/>
      <c r="N286" s="69"/>
      <c r="O286" s="69"/>
      <c r="P286" s="69"/>
      <c r="Q286" s="69"/>
      <c r="R286" s="69"/>
    </row>
    <row r="287" spans="1:18" s="69" customFormat="1" ht="26.1" customHeight="1">
      <c r="A287" s="176"/>
      <c r="B287" s="177"/>
      <c r="C287" s="24"/>
      <c r="D287" s="24"/>
      <c r="E287" s="24"/>
      <c r="F287" s="24"/>
      <c r="G287" s="24"/>
      <c r="H287" s="24"/>
      <c r="I287" s="24"/>
      <c r="J287" s="24"/>
    </row>
    <row r="288" spans="1:18" s="69" customFormat="1" ht="26.1" customHeight="1">
      <c r="A288" s="176"/>
      <c r="B288" s="177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</row>
    <row r="289" spans="1:18" s="69" customFormat="1" ht="26.1" customHeight="1">
      <c r="A289" s="176"/>
      <c r="B289" s="176"/>
      <c r="C289" s="24"/>
      <c r="D289" s="24"/>
      <c r="E289" s="24"/>
      <c r="F289" s="24"/>
      <c r="G289" s="24"/>
      <c r="H289" s="24"/>
      <c r="I289" s="24"/>
      <c r="J289" s="24"/>
    </row>
    <row r="290" spans="1:18" s="73" customFormat="1" ht="26.1" customHeight="1">
      <c r="A290" s="176"/>
      <c r="B290" s="177"/>
      <c r="C290" s="24"/>
      <c r="D290" s="24"/>
      <c r="E290" s="24"/>
      <c r="F290" s="24"/>
      <c r="G290" s="24"/>
      <c r="H290" s="24"/>
      <c r="I290" s="24"/>
      <c r="J290" s="24"/>
      <c r="K290" s="69"/>
      <c r="L290" s="69"/>
      <c r="M290" s="69"/>
      <c r="N290" s="69"/>
      <c r="O290" s="69"/>
      <c r="P290" s="69"/>
      <c r="Q290" s="69"/>
      <c r="R290" s="69"/>
    </row>
    <row r="291" spans="1:18" s="69" customFormat="1" ht="26.1" customHeight="1">
      <c r="A291" s="176"/>
      <c r="B291" s="177"/>
      <c r="C291" s="24"/>
      <c r="D291" s="24"/>
      <c r="E291" s="24"/>
      <c r="F291" s="24"/>
      <c r="G291" s="24"/>
      <c r="H291" s="24"/>
      <c r="I291" s="24"/>
      <c r="J291" s="24"/>
    </row>
    <row r="292" spans="1:18" s="24" customFormat="1" ht="26.1" customHeight="1">
      <c r="A292" s="201"/>
      <c r="B292" s="201"/>
      <c r="K292" s="69"/>
      <c r="L292" s="69"/>
      <c r="M292" s="69"/>
      <c r="N292" s="69"/>
      <c r="O292" s="69"/>
      <c r="P292" s="69"/>
      <c r="Q292" s="69"/>
      <c r="R292" s="69"/>
    </row>
    <row r="293" spans="1:18" s="69" customFormat="1" ht="26.1" customHeight="1">
      <c r="A293" s="201"/>
      <c r="B293" s="202"/>
      <c r="C293" s="24"/>
      <c r="D293" s="24"/>
      <c r="E293" s="24"/>
      <c r="F293" s="24"/>
      <c r="G293" s="24"/>
      <c r="H293" s="24"/>
      <c r="I293" s="24"/>
      <c r="J293" s="24"/>
    </row>
    <row r="294" spans="1:18" s="69" customFormat="1" ht="26.1" customHeight="1">
      <c r="A294" s="176"/>
      <c r="B294" s="177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</row>
    <row r="295" spans="1:18" s="24" customFormat="1" ht="26.1" customHeight="1">
      <c r="A295" s="176"/>
      <c r="B295" s="177"/>
    </row>
    <row r="296" spans="1:18" s="69" customFormat="1" ht="26.1" customHeight="1">
      <c r="A296" s="176"/>
      <c r="B296" s="177"/>
      <c r="C296" s="24"/>
      <c r="D296" s="24"/>
      <c r="E296" s="24"/>
      <c r="F296" s="24"/>
      <c r="G296" s="24"/>
      <c r="H296" s="24"/>
      <c r="I296" s="24"/>
      <c r="J296" s="24"/>
    </row>
    <row r="297" spans="1:18" s="69" customFormat="1" ht="26.1" customHeight="1">
      <c r="A297" s="176"/>
      <c r="B297" s="177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</row>
    <row r="298" spans="1:18" s="69" customFormat="1" ht="26.1" customHeight="1">
      <c r="A298" s="176"/>
      <c r="B298" s="176"/>
      <c r="C298" s="24"/>
      <c r="D298" s="24"/>
      <c r="E298" s="24"/>
      <c r="F298" s="24"/>
      <c r="G298" s="24"/>
      <c r="H298" s="24"/>
      <c r="I298" s="24"/>
      <c r="J298" s="24"/>
    </row>
    <row r="299" spans="1:18" s="69" customFormat="1" ht="26.1" customHeight="1">
      <c r="A299" s="176"/>
      <c r="B299" s="176"/>
      <c r="C299" s="24"/>
      <c r="D299" s="24"/>
      <c r="E299" s="24"/>
      <c r="F299" s="24"/>
      <c r="G299" s="24"/>
      <c r="H299" s="24"/>
      <c r="I299" s="24"/>
      <c r="J299" s="24"/>
      <c r="K299" s="190" t="e">
        <f>#REF!</f>
        <v>#REF!</v>
      </c>
    </row>
    <row r="300" spans="1:18" s="69" customFormat="1" ht="26.1" customHeight="1">
      <c r="A300" s="176"/>
      <c r="B300" s="177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</row>
    <row r="301" spans="1:18" s="24" customFormat="1" ht="26.1" customHeight="1">
      <c r="A301" s="176"/>
      <c r="B301" s="176"/>
    </row>
    <row r="302" spans="1:18" s="24" customFormat="1" ht="29.25" customHeight="1">
      <c r="A302" s="176"/>
      <c r="B302" s="177"/>
      <c r="K302" s="69"/>
      <c r="L302" s="69"/>
      <c r="M302" s="69"/>
      <c r="N302" s="69"/>
      <c r="O302" s="69"/>
      <c r="P302" s="69"/>
      <c r="Q302" s="69"/>
      <c r="R302" s="69"/>
    </row>
    <row r="303" spans="1:18" s="69" customFormat="1" ht="26.1" customHeight="1">
      <c r="A303" s="176"/>
      <c r="B303" s="177"/>
      <c r="C303" s="24"/>
      <c r="D303" s="24"/>
      <c r="E303" s="24"/>
      <c r="F303" s="24"/>
      <c r="G303" s="24"/>
      <c r="H303" s="24"/>
      <c r="I303" s="24"/>
      <c r="J303" s="24"/>
    </row>
    <row r="304" spans="1:18" s="24" customFormat="1" ht="26.1" customHeight="1">
      <c r="A304" s="176"/>
      <c r="B304" s="176"/>
      <c r="K304" s="69"/>
      <c r="L304" s="69"/>
      <c r="M304" s="69"/>
      <c r="N304" s="69"/>
      <c r="O304" s="69"/>
      <c r="P304" s="69"/>
      <c r="Q304" s="69"/>
      <c r="R304" s="69"/>
    </row>
    <row r="305" spans="1:18" s="69" customFormat="1" ht="26.1" customHeight="1">
      <c r="A305" s="176"/>
      <c r="B305" s="176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</row>
    <row r="306" spans="1:18" s="69" customFormat="1" ht="26.1" customHeight="1">
      <c r="A306" s="176"/>
      <c r="B306" s="177"/>
      <c r="C306" s="24"/>
      <c r="D306" s="24"/>
      <c r="E306" s="24"/>
      <c r="F306" s="24"/>
      <c r="G306" s="24"/>
      <c r="H306" s="24"/>
      <c r="I306" s="24"/>
      <c r="J306" s="24"/>
    </row>
    <row r="307" spans="1:18" s="24" customFormat="1" ht="26.1" customHeight="1">
      <c r="A307" s="176"/>
      <c r="B307" s="177"/>
    </row>
    <row r="308" spans="1:18" s="24" customFormat="1" ht="26.1" customHeight="1">
      <c r="A308" s="176"/>
      <c r="B308" s="177"/>
      <c r="K308" s="69"/>
      <c r="L308" s="69"/>
      <c r="M308" s="69"/>
      <c r="N308" s="69"/>
      <c r="O308" s="69"/>
      <c r="P308" s="69"/>
      <c r="Q308" s="69"/>
      <c r="R308" s="69"/>
    </row>
    <row r="309" spans="1:18" s="69" customFormat="1" ht="26.1" customHeight="1">
      <c r="A309" s="176"/>
      <c r="B309" s="176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</row>
    <row r="310" spans="1:18" s="69" customFormat="1" ht="30.75" customHeight="1">
      <c r="A310" s="176"/>
      <c r="B310" s="177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</row>
    <row r="311" spans="1:18" s="69" customFormat="1" ht="26.1" customHeight="1">
      <c r="A311" s="176"/>
      <c r="B311" s="176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</row>
    <row r="312" spans="1:18" s="24" customFormat="1" ht="26.1" customHeight="1">
      <c r="A312" s="176"/>
      <c r="B312" s="177"/>
      <c r="K312" s="69"/>
      <c r="L312" s="69"/>
      <c r="M312" s="69"/>
      <c r="N312" s="69"/>
      <c r="O312" s="69"/>
      <c r="P312" s="69"/>
      <c r="Q312" s="69"/>
      <c r="R312" s="69"/>
    </row>
    <row r="313" spans="1:18" s="69" customFormat="1" ht="26.1" customHeight="1">
      <c r="A313" s="176"/>
      <c r="B313" s="176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</row>
    <row r="314" spans="1:18" s="24" customFormat="1" ht="26.1" customHeight="1">
      <c r="A314" s="176"/>
      <c r="B314" s="176"/>
      <c r="K314" s="69"/>
      <c r="L314" s="69"/>
      <c r="M314" s="69"/>
      <c r="N314" s="69"/>
      <c r="O314" s="69"/>
      <c r="P314" s="69"/>
      <c r="Q314" s="69"/>
      <c r="R314" s="69"/>
    </row>
    <row r="315" spans="1:18" s="69" customFormat="1" ht="26.1" customHeight="1">
      <c r="A315" s="176"/>
      <c r="B315" s="176"/>
      <c r="C315" s="24"/>
      <c r="D315" s="24"/>
      <c r="E315" s="24"/>
      <c r="F315" s="24"/>
      <c r="G315" s="24"/>
      <c r="H315" s="24"/>
      <c r="I315" s="24"/>
      <c r="J315" s="24"/>
    </row>
    <row r="316" spans="1:18" s="24" customFormat="1" ht="26.1" customHeight="1">
      <c r="A316" s="176"/>
      <c r="B316" s="177"/>
    </row>
    <row r="317" spans="1:18" s="24" customFormat="1" ht="26.1" customHeight="1">
      <c r="A317" s="176"/>
      <c r="B317" s="176"/>
      <c r="K317" s="69"/>
      <c r="L317" s="69"/>
      <c r="M317" s="69"/>
      <c r="N317" s="69"/>
      <c r="O317" s="69"/>
      <c r="P317" s="69"/>
      <c r="Q317" s="69"/>
      <c r="R317" s="69"/>
    </row>
    <row r="318" spans="1:18" s="24" customFormat="1" ht="26.1" customHeight="1">
      <c r="A318" s="176"/>
      <c r="B318" s="177"/>
      <c r="K318" s="69"/>
      <c r="L318" s="69"/>
      <c r="M318" s="69"/>
      <c r="N318" s="69"/>
      <c r="O318" s="69"/>
      <c r="P318" s="69"/>
      <c r="Q318" s="69"/>
      <c r="R318" s="69"/>
    </row>
    <row r="319" spans="1:18" s="69" customFormat="1" ht="26.1" customHeight="1">
      <c r="A319" s="176"/>
      <c r="B319" s="177"/>
      <c r="C319" s="24"/>
      <c r="D319" s="24"/>
      <c r="E319" s="24"/>
      <c r="F319" s="24"/>
      <c r="G319" s="24"/>
      <c r="H319" s="24"/>
      <c r="I319" s="24"/>
      <c r="J319" s="24"/>
    </row>
    <row r="320" spans="1:18" s="24" customFormat="1" ht="26.1" customHeight="1">
      <c r="A320" s="176"/>
      <c r="B320" s="176"/>
    </row>
    <row r="321" spans="1:18" s="69" customFormat="1" ht="26.1" customHeight="1">
      <c r="A321" s="176"/>
      <c r="B321" s="177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</row>
    <row r="322" spans="1:18" s="69" customFormat="1" ht="40.5" customHeight="1">
      <c r="A322" s="176"/>
      <c r="B322" s="177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</row>
    <row r="323" spans="1:18" s="24" customFormat="1" ht="40.5" customHeight="1">
      <c r="A323" s="176"/>
      <c r="B323" s="177"/>
      <c r="K323" s="69"/>
      <c r="L323" s="69"/>
      <c r="M323" s="69"/>
      <c r="N323" s="69"/>
      <c r="O323" s="69"/>
      <c r="P323" s="69"/>
      <c r="Q323" s="69"/>
      <c r="R323" s="69"/>
    </row>
    <row r="324" spans="1:18" s="69" customFormat="1" ht="26.1" customHeight="1">
      <c r="A324" s="176"/>
      <c r="B324" s="176"/>
      <c r="C324" s="24"/>
      <c r="D324" s="24"/>
      <c r="E324" s="24"/>
      <c r="F324" s="24"/>
      <c r="G324" s="24"/>
      <c r="H324" s="24"/>
      <c r="I324" s="24"/>
      <c r="J324" s="24"/>
    </row>
    <row r="325" spans="1:18" s="69" customFormat="1" ht="26.1" customHeight="1">
      <c r="A325" s="176"/>
      <c r="B325" s="176"/>
      <c r="C325" s="24"/>
      <c r="D325" s="24"/>
      <c r="E325" s="24"/>
      <c r="F325" s="24"/>
      <c r="G325" s="24"/>
      <c r="H325" s="24"/>
      <c r="I325" s="24"/>
      <c r="J325" s="24"/>
    </row>
    <row r="326" spans="1:18" s="69" customFormat="1" ht="26.1" customHeight="1">
      <c r="A326" s="176"/>
      <c r="B326" s="176"/>
      <c r="C326" s="24"/>
      <c r="D326" s="24"/>
      <c r="E326" s="24"/>
      <c r="F326" s="24"/>
      <c r="G326" s="24"/>
      <c r="H326" s="24"/>
      <c r="I326" s="24"/>
      <c r="J326" s="24"/>
    </row>
    <row r="327" spans="1:18" s="24" customFormat="1" ht="26.1" customHeight="1">
      <c r="A327" s="176"/>
      <c r="B327" s="177"/>
      <c r="K327" s="69"/>
      <c r="L327" s="69"/>
      <c r="M327" s="69"/>
      <c r="N327" s="69"/>
      <c r="O327" s="69"/>
      <c r="P327" s="69"/>
      <c r="Q327" s="69"/>
      <c r="R327" s="69"/>
    </row>
    <row r="328" spans="1:18" s="24" customFormat="1" ht="33.75" customHeight="1">
      <c r="A328" s="176"/>
      <c r="B328" s="177"/>
      <c r="K328" s="69"/>
      <c r="L328" s="69"/>
      <c r="M328" s="69"/>
      <c r="N328" s="69"/>
      <c r="O328" s="69"/>
      <c r="P328" s="69"/>
      <c r="Q328" s="69"/>
      <c r="R328" s="69"/>
    </row>
    <row r="329" spans="1:18" s="24" customFormat="1" ht="33.75" customHeight="1">
      <c r="A329" s="170"/>
      <c r="B329" s="171"/>
      <c r="K329" s="69"/>
      <c r="L329" s="69"/>
      <c r="M329" s="69"/>
      <c r="N329" s="69"/>
      <c r="O329" s="69"/>
      <c r="P329" s="69"/>
      <c r="Q329" s="69"/>
      <c r="R329" s="69"/>
    </row>
    <row r="330" spans="1:18" s="69" customFormat="1" ht="33.75" customHeight="1">
      <c r="A330" s="170"/>
      <c r="B330" s="171"/>
      <c r="C330" s="24"/>
      <c r="D330" s="24"/>
      <c r="E330" s="24"/>
      <c r="F330" s="24"/>
      <c r="G330" s="24"/>
      <c r="H330" s="24"/>
      <c r="I330" s="24"/>
      <c r="J330" s="24"/>
    </row>
    <row r="331" spans="1:18" s="69" customFormat="1" ht="26.1" customHeight="1">
      <c r="A331" s="170"/>
      <c r="B331" s="171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spans="1:18" s="69" customFormat="1" ht="26.1" customHeight="1">
      <c r="A332" s="170"/>
      <c r="B332" s="171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</row>
    <row r="333" spans="1:18" s="69" customFormat="1" ht="26.1" customHeight="1">
      <c r="A333" s="203"/>
      <c r="B333" s="204"/>
      <c r="C333" s="24"/>
      <c r="D333" s="24"/>
      <c r="E333" s="24"/>
      <c r="F333" s="24"/>
      <c r="G333" s="24"/>
      <c r="H333" s="24"/>
      <c r="I333" s="205"/>
      <c r="J333" s="205"/>
      <c r="K333" s="24"/>
      <c r="L333" s="24"/>
      <c r="M333" s="24"/>
      <c r="N333" s="24"/>
      <c r="O333" s="24"/>
      <c r="P333" s="24"/>
      <c r="Q333" s="24"/>
      <c r="R333" s="24"/>
    </row>
    <row r="334" spans="1:18" s="69" customFormat="1" ht="26.1" customHeight="1">
      <c r="A334" s="203"/>
      <c r="B334" s="204"/>
      <c r="C334" s="24"/>
      <c r="D334" s="24"/>
      <c r="E334" s="24"/>
      <c r="F334" s="24"/>
      <c r="G334" s="24"/>
      <c r="H334" s="24"/>
      <c r="I334" s="24"/>
      <c r="J334" s="24"/>
    </row>
    <row r="335" spans="1:18" s="69" customFormat="1" ht="26.1" customHeight="1">
      <c r="A335" s="176"/>
      <c r="B335" s="176"/>
      <c r="C335" s="24"/>
      <c r="D335" s="24"/>
      <c r="E335" s="24"/>
      <c r="F335" s="24"/>
      <c r="G335" s="24"/>
      <c r="H335" s="24"/>
      <c r="I335" s="24"/>
      <c r="J335" s="24"/>
    </row>
    <row r="336" spans="1:18" s="69" customFormat="1" ht="26.1" customHeight="1">
      <c r="A336" s="170"/>
      <c r="B336" s="170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</row>
    <row r="337" spans="1:18" s="69" customFormat="1" ht="26.1" customHeight="1">
      <c r="A337" s="170"/>
      <c r="B337" s="170"/>
      <c r="C337" s="205"/>
      <c r="D337" s="205"/>
      <c r="E337" s="205"/>
      <c r="F337" s="205"/>
      <c r="G337" s="205"/>
      <c r="H337" s="205"/>
      <c r="I337" s="24"/>
      <c r="J337" s="24"/>
    </row>
    <row r="338" spans="1:18" s="24" customFormat="1" ht="26.1" customHeight="1">
      <c r="A338" s="170"/>
      <c r="B338" s="171"/>
    </row>
    <row r="339" spans="1:18" s="24" customFormat="1" ht="28.5" customHeight="1">
      <c r="A339" s="170"/>
      <c r="B339" s="171"/>
    </row>
    <row r="340" spans="1:18" s="24" customFormat="1" ht="32.25" customHeight="1">
      <c r="A340" s="170"/>
      <c r="B340" s="170"/>
    </row>
    <row r="341" spans="1:18" s="69" customFormat="1" ht="26.1" customHeight="1">
      <c r="A341" s="170"/>
      <c r="B341" s="171"/>
      <c r="C341" s="24"/>
      <c r="D341" s="24"/>
      <c r="E341" s="24"/>
      <c r="F341" s="24"/>
      <c r="G341" s="24"/>
      <c r="H341" s="24"/>
      <c r="I341" s="24"/>
      <c r="J341" s="24"/>
    </row>
    <row r="342" spans="1:18" s="69" customFormat="1" ht="26.1" customHeight="1">
      <c r="A342" s="170"/>
      <c r="B342" s="170"/>
      <c r="C342" s="24"/>
      <c r="D342" s="24"/>
      <c r="E342" s="24"/>
      <c r="F342" s="24"/>
      <c r="G342" s="24"/>
      <c r="H342" s="24"/>
      <c r="I342" s="24"/>
      <c r="J342" s="24"/>
    </row>
    <row r="343" spans="1:18" s="24" customFormat="1" ht="26.1" customHeight="1">
      <c r="A343" s="170"/>
      <c r="B343" s="170"/>
    </row>
    <row r="344" spans="1:18" s="69" customFormat="1" ht="26.1" customHeight="1">
      <c r="A344" s="170"/>
      <c r="B344" s="170"/>
      <c r="C344" s="24"/>
      <c r="D344" s="24"/>
      <c r="E344" s="24"/>
      <c r="F344" s="24"/>
      <c r="G344" s="24"/>
      <c r="H344" s="24"/>
      <c r="I344" s="24"/>
      <c r="J344" s="24"/>
    </row>
    <row r="345" spans="1:18" s="24" customFormat="1" ht="26.1" customHeight="1">
      <c r="A345" s="170"/>
      <c r="B345" s="171"/>
      <c r="K345" s="69"/>
      <c r="L345" s="69"/>
      <c r="M345" s="69"/>
      <c r="N345" s="69"/>
      <c r="O345" s="69"/>
      <c r="P345" s="69"/>
      <c r="Q345" s="69"/>
      <c r="R345" s="69"/>
    </row>
    <row r="346" spans="1:18" s="24" customFormat="1" ht="26.1" customHeight="1">
      <c r="A346" s="170"/>
      <c r="B346" s="171"/>
      <c r="K346" s="73"/>
      <c r="L346" s="73"/>
      <c r="M346" s="73"/>
      <c r="N346" s="73"/>
      <c r="O346" s="73"/>
      <c r="P346" s="73"/>
      <c r="Q346" s="73"/>
      <c r="R346" s="73"/>
    </row>
    <row r="347" spans="1:18" s="24" customFormat="1" ht="26.1" customHeight="1">
      <c r="A347" s="170"/>
      <c r="B347" s="170"/>
      <c r="K347" s="69"/>
      <c r="L347" s="69"/>
      <c r="M347" s="69"/>
      <c r="N347" s="69"/>
      <c r="O347" s="69"/>
      <c r="P347" s="69"/>
      <c r="Q347" s="69"/>
      <c r="R347" s="69"/>
    </row>
    <row r="348" spans="1:18" s="69" customFormat="1" ht="26.1" customHeight="1">
      <c r="A348" s="206"/>
      <c r="B348" s="207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</row>
    <row r="349" spans="1:18" s="69" customFormat="1" ht="26.1" customHeight="1">
      <c r="A349" s="172"/>
      <c r="B349" s="173"/>
      <c r="C349" s="24"/>
      <c r="D349" s="24"/>
      <c r="E349" s="24"/>
      <c r="F349" s="24"/>
      <c r="G349" s="24"/>
      <c r="H349" s="24"/>
      <c r="I349" s="24"/>
      <c r="J349" s="24"/>
    </row>
    <row r="350" spans="1:18" s="24" customFormat="1" ht="26.1" customHeight="1">
      <c r="A350" s="201"/>
      <c r="B350" s="202"/>
    </row>
    <row r="351" spans="1:18" s="69" customFormat="1" ht="26.1" customHeight="1">
      <c r="A351" s="172"/>
      <c r="B351" s="173"/>
      <c r="C351" s="24"/>
      <c r="D351" s="24"/>
      <c r="E351" s="24"/>
      <c r="F351" s="24"/>
      <c r="G351" s="24"/>
      <c r="H351" s="24"/>
      <c r="I351" s="24"/>
      <c r="J351" s="24"/>
    </row>
    <row r="352" spans="1:18" s="69" customFormat="1" ht="26.1" customHeight="1">
      <c r="A352" s="172"/>
      <c r="B352" s="172"/>
      <c r="C352" s="24"/>
      <c r="D352" s="24"/>
      <c r="E352" s="24"/>
      <c r="F352" s="24"/>
      <c r="G352" s="24"/>
      <c r="H352" s="24"/>
      <c r="I352" s="24"/>
      <c r="J352" s="24"/>
    </row>
    <row r="353" spans="1:18" s="73" customFormat="1" ht="31.5" customHeight="1">
      <c r="A353" s="208"/>
      <c r="B353" s="209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</row>
    <row r="354" spans="1:18" s="69" customFormat="1" ht="26.1" customHeight="1">
      <c r="A354" s="176"/>
      <c r="B354" s="176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</row>
    <row r="355" spans="1:18" s="24" customFormat="1" ht="26.1" customHeight="1">
      <c r="A355" s="201"/>
      <c r="B355" s="202"/>
    </row>
    <row r="356" spans="1:18" s="69" customFormat="1" ht="26.1" customHeight="1">
      <c r="A356" s="201"/>
      <c r="B356" s="202"/>
      <c r="C356" s="24"/>
      <c r="D356" s="24"/>
      <c r="E356" s="24"/>
      <c r="F356" s="24"/>
      <c r="G356" s="24"/>
      <c r="H356" s="24"/>
      <c r="I356" s="24"/>
      <c r="J356" s="24"/>
      <c r="K356" s="175"/>
      <c r="L356" s="175"/>
      <c r="M356" s="175"/>
      <c r="N356" s="175"/>
      <c r="O356" s="175"/>
      <c r="P356" s="175"/>
      <c r="Q356" s="175"/>
      <c r="R356" s="175"/>
    </row>
    <row r="357" spans="1:18" s="24" customFormat="1" ht="26.1" customHeight="1">
      <c r="A357" s="201"/>
      <c r="B357" s="201"/>
      <c r="K357" s="175"/>
      <c r="L357" s="175"/>
      <c r="M357" s="175"/>
      <c r="N357" s="175"/>
      <c r="O357" s="175"/>
      <c r="P357" s="175"/>
      <c r="Q357" s="175"/>
      <c r="R357" s="175"/>
    </row>
    <row r="358" spans="1:18" s="69" customFormat="1" ht="42.75" customHeight="1">
      <c r="A358" s="176"/>
      <c r="B358" s="176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</row>
    <row r="359" spans="1:18" s="69" customFormat="1" ht="43.5" customHeight="1">
      <c r="A359" s="176"/>
      <c r="B359" s="176"/>
      <c r="C359" s="24"/>
      <c r="D359" s="24"/>
      <c r="E359" s="24"/>
      <c r="F359" s="24"/>
      <c r="G359" s="24"/>
      <c r="H359" s="24"/>
      <c r="I359" s="24"/>
      <c r="J359" s="24"/>
    </row>
    <row r="360" spans="1:18" s="24" customFormat="1" ht="26.1" customHeight="1">
      <c r="A360" s="201"/>
      <c r="B360" s="201"/>
      <c r="K360" s="69"/>
      <c r="L360" s="69"/>
      <c r="M360" s="69"/>
      <c r="N360" s="69"/>
      <c r="O360" s="69"/>
      <c r="P360" s="69"/>
      <c r="Q360" s="69"/>
      <c r="R360" s="69"/>
    </row>
    <row r="361" spans="1:18" s="24" customFormat="1" ht="26.1" customHeight="1">
      <c r="A361" s="201"/>
      <c r="B361" s="201"/>
      <c r="K361" s="69"/>
      <c r="L361" s="69"/>
      <c r="M361" s="69"/>
      <c r="N361" s="69"/>
      <c r="O361" s="69"/>
      <c r="P361" s="69"/>
      <c r="Q361" s="69"/>
      <c r="R361" s="69"/>
    </row>
    <row r="362" spans="1:18" s="24" customFormat="1" ht="26.1" customHeight="1">
      <c r="A362" s="176"/>
      <c r="B362" s="176"/>
      <c r="K362" s="69"/>
      <c r="L362" s="69"/>
      <c r="M362" s="69"/>
      <c r="N362" s="69"/>
      <c r="O362" s="69"/>
      <c r="P362" s="69"/>
      <c r="Q362" s="69"/>
      <c r="R362" s="69"/>
    </row>
    <row r="363" spans="1:18" s="175" customFormat="1" ht="26.1" customHeight="1">
      <c r="A363" s="176"/>
      <c r="B363" s="177"/>
      <c r="C363" s="24"/>
      <c r="D363" s="24"/>
      <c r="E363" s="24"/>
      <c r="F363" s="24"/>
      <c r="G363" s="24"/>
      <c r="H363" s="24"/>
      <c r="I363" s="24"/>
      <c r="J363" s="24"/>
      <c r="K363" s="69"/>
      <c r="L363" s="69"/>
      <c r="M363" s="69"/>
      <c r="N363" s="69"/>
      <c r="O363" s="69"/>
      <c r="P363" s="69"/>
      <c r="Q363" s="69"/>
      <c r="R363" s="69"/>
    </row>
    <row r="364" spans="1:18" s="175" customFormat="1" ht="26.1" customHeight="1">
      <c r="A364" s="176"/>
      <c r="B364" s="177"/>
      <c r="C364" s="24"/>
      <c r="D364" s="24"/>
      <c r="E364" s="24"/>
      <c r="F364" s="24"/>
      <c r="G364" s="24"/>
      <c r="H364" s="24"/>
      <c r="I364" s="24"/>
      <c r="J364" s="24"/>
      <c r="K364" s="69"/>
      <c r="L364" s="69"/>
      <c r="M364" s="69"/>
      <c r="N364" s="69"/>
      <c r="O364" s="69"/>
      <c r="P364" s="69"/>
      <c r="Q364" s="69"/>
      <c r="R364" s="69"/>
    </row>
    <row r="365" spans="1:18" s="24" customFormat="1" ht="26.1" customHeight="1">
      <c r="A365" s="176"/>
      <c r="B365" s="177"/>
      <c r="K365" s="69"/>
      <c r="L365" s="69"/>
      <c r="M365" s="69"/>
      <c r="N365" s="69"/>
      <c r="O365" s="69"/>
      <c r="P365" s="69"/>
      <c r="Q365" s="69"/>
      <c r="R365" s="69"/>
    </row>
    <row r="366" spans="1:18" s="69" customFormat="1" ht="26.1" customHeight="1">
      <c r="A366" s="176"/>
      <c r="B366" s="177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</row>
    <row r="367" spans="1:18" s="69" customFormat="1" ht="26.1" customHeight="1">
      <c r="A367" s="176"/>
      <c r="B367" s="177"/>
      <c r="C367" s="24"/>
      <c r="D367" s="24"/>
      <c r="E367" s="24"/>
      <c r="F367" s="24"/>
      <c r="G367" s="24"/>
      <c r="H367" s="24"/>
      <c r="I367" s="24"/>
      <c r="J367" s="24"/>
    </row>
    <row r="368" spans="1:18" s="69" customFormat="1" ht="26.1" customHeight="1">
      <c r="A368" s="176"/>
      <c r="B368" s="177"/>
      <c r="C368" s="24"/>
      <c r="D368" s="24"/>
      <c r="E368" s="24"/>
      <c r="F368" s="24"/>
      <c r="G368" s="24"/>
      <c r="H368" s="24"/>
      <c r="I368" s="24"/>
      <c r="J368" s="24"/>
    </row>
    <row r="369" spans="1:18" s="69" customFormat="1" ht="26.1" customHeight="1">
      <c r="A369" s="176"/>
      <c r="B369" s="177"/>
      <c r="C369" s="24"/>
      <c r="D369" s="24"/>
      <c r="E369" s="24"/>
      <c r="F369" s="24"/>
      <c r="G369" s="24"/>
      <c r="H369" s="24"/>
      <c r="I369" s="24"/>
      <c r="J369" s="24"/>
    </row>
    <row r="370" spans="1:18" s="69" customFormat="1" ht="26.1" customHeight="1">
      <c r="A370" s="176"/>
      <c r="B370" s="176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</row>
    <row r="371" spans="1:18" s="69" customFormat="1" ht="26.1" customHeight="1">
      <c r="A371" s="176"/>
      <c r="B371" s="177"/>
      <c r="C371" s="24"/>
      <c r="D371" s="24"/>
      <c r="E371" s="24"/>
      <c r="F371" s="24"/>
      <c r="G371" s="24"/>
      <c r="H371" s="24"/>
      <c r="I371" s="24"/>
      <c r="J371" s="24"/>
    </row>
    <row r="372" spans="1:18" s="69" customFormat="1" ht="26.1" customHeight="1">
      <c r="A372" s="176"/>
      <c r="B372" s="177"/>
      <c r="C372" s="24"/>
      <c r="D372" s="24"/>
      <c r="E372" s="24"/>
      <c r="F372" s="24"/>
      <c r="G372" s="24"/>
      <c r="H372" s="24"/>
      <c r="I372" s="24"/>
      <c r="J372" s="24"/>
    </row>
    <row r="373" spans="1:18" s="24" customFormat="1" ht="26.1" customHeight="1">
      <c r="A373" s="176"/>
      <c r="B373" s="177"/>
      <c r="K373" s="69"/>
      <c r="L373" s="69"/>
      <c r="M373" s="69"/>
      <c r="N373" s="69"/>
      <c r="O373" s="69"/>
      <c r="P373" s="69"/>
      <c r="Q373" s="69"/>
      <c r="R373" s="69"/>
    </row>
    <row r="374" spans="1:18" s="69" customFormat="1" ht="26.1" customHeight="1">
      <c r="A374" s="176"/>
      <c r="B374" s="176"/>
      <c r="C374" s="24"/>
      <c r="D374" s="24"/>
      <c r="E374" s="24"/>
      <c r="F374" s="24"/>
      <c r="G374" s="24"/>
      <c r="H374" s="24"/>
      <c r="I374" s="24"/>
      <c r="J374" s="24"/>
      <c r="K374" s="73"/>
      <c r="L374" s="73"/>
      <c r="M374" s="73"/>
      <c r="N374" s="73"/>
      <c r="O374" s="73"/>
      <c r="P374" s="73"/>
      <c r="Q374" s="73"/>
      <c r="R374" s="73"/>
    </row>
    <row r="375" spans="1:18" s="69" customFormat="1" ht="26.1" customHeight="1">
      <c r="A375" s="176"/>
      <c r="B375" s="177"/>
      <c r="C375" s="24"/>
      <c r="D375" s="24"/>
      <c r="E375" s="24"/>
      <c r="F375" s="24"/>
      <c r="G375" s="24"/>
      <c r="H375" s="24"/>
      <c r="I375" s="24"/>
      <c r="J375" s="24"/>
    </row>
    <row r="376" spans="1:18" s="69" customFormat="1" ht="26.1" customHeight="1">
      <c r="A376" s="176"/>
      <c r="B376" s="177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</row>
    <row r="377" spans="1:18" s="24" customFormat="1" ht="26.1" customHeight="1">
      <c r="A377" s="176"/>
      <c r="B377" s="177"/>
    </row>
    <row r="378" spans="1:18" s="69" customFormat="1" ht="26.1" customHeight="1">
      <c r="A378" s="176"/>
      <c r="B378" s="177"/>
      <c r="C378" s="24"/>
      <c r="D378" s="24"/>
      <c r="E378" s="24"/>
      <c r="F378" s="24"/>
      <c r="G378" s="24"/>
      <c r="H378" s="24"/>
      <c r="I378" s="24"/>
      <c r="J378" s="24"/>
    </row>
    <row r="379" spans="1:18" s="69" customFormat="1" ht="26.1" customHeight="1">
      <c r="A379" s="176"/>
      <c r="B379" s="177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</row>
    <row r="380" spans="1:18" s="69" customFormat="1" ht="26.1" customHeight="1">
      <c r="A380" s="176"/>
      <c r="B380" s="176"/>
      <c r="C380" s="24"/>
      <c r="D380" s="24"/>
      <c r="E380" s="24"/>
      <c r="F380" s="24"/>
      <c r="G380" s="24"/>
      <c r="H380" s="24"/>
      <c r="I380" s="24"/>
      <c r="J380" s="24"/>
    </row>
    <row r="381" spans="1:18" s="73" customFormat="1" ht="26.1" customHeight="1">
      <c r="A381" s="176"/>
      <c r="B381" s="176"/>
      <c r="C381" s="24"/>
      <c r="D381" s="24"/>
      <c r="E381" s="24"/>
      <c r="F381" s="24"/>
      <c r="G381" s="24"/>
      <c r="H381" s="24"/>
      <c r="I381" s="24"/>
      <c r="J381" s="24"/>
      <c r="K381" s="22" t="e">
        <f>#REF!</f>
        <v>#REF!</v>
      </c>
      <c r="L381" s="24"/>
      <c r="M381" s="24"/>
      <c r="N381" s="24"/>
      <c r="O381" s="24"/>
      <c r="P381" s="24"/>
      <c r="Q381" s="24"/>
      <c r="R381" s="24"/>
    </row>
    <row r="382" spans="1:18" s="69" customFormat="1" ht="26.1" customHeight="1">
      <c r="A382" s="176"/>
      <c r="B382" s="177"/>
      <c r="C382" s="24"/>
      <c r="D382" s="24"/>
      <c r="E382" s="24"/>
      <c r="F382" s="24"/>
      <c r="G382" s="24"/>
      <c r="H382" s="24"/>
      <c r="I382" s="24"/>
      <c r="J382" s="24"/>
    </row>
    <row r="383" spans="1:18" s="24" customFormat="1" ht="26.1" customHeight="1">
      <c r="A383" s="176"/>
      <c r="B383" s="176"/>
    </row>
    <row r="384" spans="1:18" s="24" customFormat="1" ht="26.1" customHeight="1">
      <c r="A384" s="176"/>
      <c r="B384" s="177"/>
      <c r="K384" s="69"/>
      <c r="L384" s="69"/>
      <c r="M384" s="69"/>
      <c r="N384" s="69"/>
      <c r="O384" s="69"/>
      <c r="P384" s="69"/>
      <c r="Q384" s="69"/>
      <c r="R384" s="69"/>
    </row>
    <row r="385" spans="1:18" s="69" customFormat="1" ht="26.1" customHeight="1">
      <c r="A385" s="176"/>
      <c r="B385" s="176"/>
      <c r="C385" s="24"/>
      <c r="D385" s="24"/>
      <c r="E385" s="24"/>
      <c r="F385" s="24"/>
      <c r="G385" s="24"/>
      <c r="H385" s="24"/>
      <c r="I385" s="24"/>
      <c r="J385" s="24"/>
    </row>
    <row r="386" spans="1:18" s="24" customFormat="1" ht="45.75" customHeight="1">
      <c r="A386" s="176"/>
      <c r="B386" s="177"/>
      <c r="K386" s="69"/>
      <c r="L386" s="69"/>
      <c r="M386" s="69"/>
      <c r="N386" s="69"/>
      <c r="O386" s="69"/>
      <c r="P386" s="69"/>
      <c r="Q386" s="69"/>
      <c r="R386" s="69"/>
    </row>
    <row r="387" spans="1:18" s="69" customFormat="1" ht="26.1" customHeight="1">
      <c r="A387" s="176"/>
      <c r="B387" s="176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</row>
    <row r="388" spans="1:18" s="24" customFormat="1" ht="26.1" customHeight="1">
      <c r="A388" s="176"/>
      <c r="B388" s="177"/>
      <c r="K388" s="69"/>
      <c r="L388" s="69"/>
      <c r="M388" s="69"/>
      <c r="N388" s="69"/>
      <c r="O388" s="69"/>
      <c r="P388" s="69"/>
      <c r="Q388" s="69"/>
      <c r="R388" s="69"/>
    </row>
    <row r="389" spans="1:18" s="69" customFormat="1" ht="26.1" customHeight="1">
      <c r="A389" s="176"/>
      <c r="B389" s="177"/>
      <c r="C389" s="24"/>
      <c r="D389" s="24"/>
      <c r="E389" s="24"/>
      <c r="F389" s="24"/>
      <c r="G389" s="24"/>
      <c r="H389" s="24"/>
      <c r="I389" s="24"/>
      <c r="J389" s="24"/>
    </row>
    <row r="390" spans="1:18" s="24" customFormat="1" ht="31.5" customHeight="1">
      <c r="A390" s="176"/>
      <c r="B390" s="177"/>
    </row>
    <row r="391" spans="1:18" s="69" customFormat="1" ht="39.75" customHeight="1">
      <c r="A391" s="176"/>
      <c r="B391" s="176"/>
      <c r="C391" s="24"/>
      <c r="D391" s="24"/>
      <c r="E391" s="24"/>
      <c r="F391" s="24"/>
      <c r="G391" s="24"/>
      <c r="H391" s="24"/>
      <c r="I391" s="24"/>
      <c r="J391" s="24"/>
    </row>
    <row r="392" spans="1:18" s="69" customFormat="1" ht="34.5" customHeight="1">
      <c r="A392" s="176"/>
      <c r="B392" s="177"/>
      <c r="C392" s="24"/>
      <c r="D392" s="24"/>
      <c r="E392" s="24"/>
      <c r="F392" s="24"/>
      <c r="G392" s="24"/>
      <c r="H392" s="24"/>
      <c r="I392" s="24"/>
      <c r="J392" s="24"/>
    </row>
    <row r="393" spans="1:18" s="69" customFormat="1" ht="26.1" customHeight="1">
      <c r="A393" s="210"/>
      <c r="B393" s="177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</row>
    <row r="394" spans="1:18" s="24" customFormat="1" ht="26.1" customHeight="1">
      <c r="A394" s="176"/>
      <c r="B394" s="176"/>
    </row>
    <row r="395" spans="1:18" s="69" customFormat="1" ht="26.1" customHeight="1">
      <c r="A395" s="176"/>
      <c r="B395" s="177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</row>
    <row r="396" spans="1:18" s="69" customFormat="1" ht="26.1" customHeight="1">
      <c r="A396" s="176"/>
      <c r="B396" s="177"/>
      <c r="C396" s="24"/>
      <c r="D396" s="24"/>
      <c r="E396" s="24"/>
      <c r="F396" s="24"/>
      <c r="G396" s="24"/>
      <c r="H396" s="24"/>
      <c r="I396" s="24"/>
      <c r="J396" s="24"/>
    </row>
    <row r="397" spans="1:18" s="24" customFormat="1" ht="26.1" customHeight="1">
      <c r="A397" s="176"/>
      <c r="B397" s="176"/>
      <c r="K397" s="175"/>
      <c r="L397" s="175"/>
      <c r="M397" s="175"/>
      <c r="N397" s="175"/>
      <c r="O397" s="175"/>
      <c r="P397" s="175"/>
      <c r="Q397" s="175"/>
      <c r="R397" s="175"/>
    </row>
    <row r="398" spans="1:18" s="69" customFormat="1" ht="26.1" customHeight="1">
      <c r="A398" s="176"/>
      <c r="B398" s="176"/>
      <c r="C398" s="24"/>
      <c r="D398" s="24"/>
      <c r="E398" s="24"/>
      <c r="F398" s="24"/>
      <c r="G398" s="24"/>
      <c r="H398" s="24"/>
      <c r="I398" s="24"/>
      <c r="J398" s="24"/>
    </row>
    <row r="399" spans="1:18" s="69" customFormat="1" ht="26.1" customHeight="1">
      <c r="A399" s="176"/>
      <c r="B399" s="176"/>
      <c r="C399" s="24"/>
      <c r="D399" s="24"/>
      <c r="E399" s="24"/>
      <c r="F399" s="24"/>
      <c r="G399" s="24"/>
      <c r="H399" s="24"/>
      <c r="I399" s="24"/>
      <c r="J399" s="24"/>
    </row>
    <row r="400" spans="1:18" s="24" customFormat="1" ht="26.1" customHeight="1">
      <c r="A400" s="176"/>
      <c r="B400" s="177"/>
    </row>
    <row r="401" spans="1:18" s="24" customFormat="1" ht="26.1" customHeight="1">
      <c r="A401" s="176"/>
      <c r="B401" s="176"/>
      <c r="K401" s="69"/>
      <c r="L401" s="69"/>
      <c r="M401" s="69"/>
      <c r="N401" s="69"/>
      <c r="O401" s="69"/>
      <c r="P401" s="69"/>
      <c r="Q401" s="69"/>
      <c r="R401" s="69"/>
    </row>
    <row r="402" spans="1:18" s="24" customFormat="1" ht="26.1" customHeight="1">
      <c r="A402" s="176"/>
      <c r="B402" s="177"/>
      <c r="K402" s="69"/>
      <c r="L402" s="69"/>
      <c r="M402" s="69"/>
      <c r="N402" s="69"/>
      <c r="O402" s="69"/>
      <c r="P402" s="69"/>
      <c r="Q402" s="69"/>
      <c r="R402" s="69"/>
    </row>
    <row r="403" spans="1:18" s="69" customFormat="1" ht="26.1" customHeight="1">
      <c r="A403" s="176"/>
      <c r="B403" s="177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</row>
    <row r="404" spans="1:18" s="175" customFormat="1" ht="26.1" customHeight="1">
      <c r="A404" s="176"/>
      <c r="B404" s="176"/>
      <c r="C404" s="24"/>
      <c r="D404" s="24"/>
      <c r="E404" s="24"/>
      <c r="F404" s="24"/>
      <c r="G404" s="24"/>
      <c r="H404" s="24"/>
      <c r="I404" s="24"/>
      <c r="J404" s="24"/>
      <c r="K404" s="69"/>
      <c r="L404" s="69"/>
      <c r="M404" s="69"/>
      <c r="N404" s="69"/>
      <c r="O404" s="69"/>
      <c r="P404" s="69"/>
      <c r="Q404" s="69"/>
      <c r="R404" s="69"/>
    </row>
    <row r="405" spans="1:18" s="69" customFormat="1" ht="26.1" customHeight="1">
      <c r="A405" s="176"/>
      <c r="B405" s="177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</row>
    <row r="406" spans="1:18" s="69" customFormat="1" ht="26.1" customHeight="1">
      <c r="A406" s="176"/>
      <c r="B406" s="177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</row>
    <row r="407" spans="1:18" s="24" customFormat="1" ht="26.1" customHeight="1">
      <c r="A407" s="176"/>
      <c r="B407" s="176"/>
      <c r="K407" s="69"/>
      <c r="L407" s="69"/>
      <c r="M407" s="69"/>
      <c r="N407" s="69"/>
      <c r="O407" s="69"/>
      <c r="P407" s="69"/>
      <c r="Q407" s="69"/>
      <c r="R407" s="69"/>
    </row>
    <row r="408" spans="1:18" s="69" customFormat="1" ht="26.1" customHeight="1">
      <c r="A408" s="176"/>
      <c r="B408" s="177"/>
      <c r="C408" s="24"/>
      <c r="D408" s="24"/>
      <c r="E408" s="24"/>
      <c r="F408" s="24"/>
      <c r="G408" s="24"/>
      <c r="H408" s="24"/>
      <c r="I408" s="24"/>
      <c r="J408" s="24"/>
    </row>
    <row r="409" spans="1:18" s="69" customFormat="1" ht="26.1" customHeight="1">
      <c r="A409" s="176"/>
      <c r="B409" s="176"/>
      <c r="C409" s="24"/>
      <c r="D409" s="24"/>
      <c r="E409" s="24"/>
      <c r="F409" s="24"/>
      <c r="G409" s="24"/>
      <c r="H409" s="24"/>
      <c r="I409" s="24"/>
      <c r="J409" s="24"/>
    </row>
    <row r="410" spans="1:18" s="24" customFormat="1" ht="26.1" customHeight="1">
      <c r="A410" s="176"/>
      <c r="B410" s="176"/>
      <c r="K410" s="69"/>
      <c r="L410" s="69"/>
      <c r="M410" s="69"/>
      <c r="N410" s="69"/>
      <c r="O410" s="69"/>
      <c r="P410" s="69"/>
      <c r="Q410" s="69"/>
      <c r="R410" s="69"/>
    </row>
    <row r="411" spans="1:18" s="69" customFormat="1" ht="44.25" customHeight="1">
      <c r="A411" s="176"/>
      <c r="B411" s="177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 s="24" customFormat="1" ht="44.25" customHeight="1">
      <c r="A412" s="176"/>
      <c r="B412" s="177"/>
      <c r="K412" s="69"/>
      <c r="L412" s="69"/>
      <c r="M412" s="69"/>
      <c r="N412" s="69"/>
      <c r="O412" s="69"/>
      <c r="P412" s="69"/>
      <c r="Q412" s="69"/>
      <c r="R412" s="69"/>
    </row>
    <row r="413" spans="1:18" s="24" customFormat="1" ht="26.1" customHeight="1">
      <c r="A413" s="176"/>
      <c r="B413" s="177"/>
      <c r="K413" s="175"/>
      <c r="L413" s="175"/>
      <c r="M413" s="175"/>
      <c r="N413" s="175"/>
      <c r="O413" s="175"/>
      <c r="P413" s="175"/>
      <c r="Q413" s="175"/>
      <c r="R413" s="175"/>
    </row>
    <row r="414" spans="1:18" s="69" customFormat="1" ht="29.25" customHeight="1">
      <c r="A414" s="181"/>
      <c r="B414" s="182"/>
      <c r="C414" s="24"/>
      <c r="D414" s="24"/>
      <c r="E414" s="24"/>
      <c r="F414" s="24"/>
      <c r="G414" s="24"/>
      <c r="H414" s="24"/>
      <c r="I414" s="24"/>
      <c r="J414" s="24"/>
    </row>
    <row r="415" spans="1:18" s="69" customFormat="1" ht="26.1" customHeight="1">
      <c r="A415" s="185"/>
      <c r="B415" s="185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</row>
    <row r="416" spans="1:18" s="69" customFormat="1" ht="33.75" customHeight="1">
      <c r="A416" s="211"/>
      <c r="B416" s="212"/>
      <c r="C416" s="24"/>
      <c r="D416" s="24"/>
      <c r="E416" s="24"/>
      <c r="F416" s="24"/>
      <c r="G416" s="24"/>
      <c r="H416" s="24"/>
      <c r="I416" s="24"/>
      <c r="J416" s="24"/>
    </row>
    <row r="417" spans="1:18" s="69" customFormat="1" ht="26.1" customHeight="1">
      <c r="A417" s="187"/>
      <c r="B417" s="187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</row>
    <row r="418" spans="1:18" s="24" customFormat="1" ht="26.1" customHeight="1">
      <c r="A418" s="185"/>
      <c r="B418" s="186"/>
    </row>
    <row r="419" spans="1:18" s="69" customFormat="1" ht="26.1" customHeight="1">
      <c r="A419" s="185"/>
      <c r="B419" s="185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</row>
    <row r="420" spans="1:18" s="175" customFormat="1" ht="26.1" customHeight="1">
      <c r="A420" s="185"/>
      <c r="B420" s="186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</row>
    <row r="421" spans="1:18" s="69" customFormat="1" ht="41.25" customHeight="1">
      <c r="A421" s="185"/>
      <c r="B421" s="185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</row>
    <row r="422" spans="1:18" s="24" customFormat="1" ht="36.75" customHeight="1">
      <c r="A422" s="185"/>
      <c r="B422" s="185"/>
    </row>
    <row r="423" spans="1:18" s="69" customFormat="1" ht="44.25" customHeight="1">
      <c r="A423" s="185"/>
      <c r="B423" s="185"/>
      <c r="C423" s="24"/>
      <c r="D423" s="24"/>
      <c r="E423" s="24"/>
      <c r="F423" s="24"/>
      <c r="G423" s="24"/>
      <c r="H423" s="24"/>
      <c r="I423" s="24"/>
      <c r="J423" s="24"/>
    </row>
    <row r="424" spans="1:18" s="24" customFormat="1" ht="26.1" customHeight="1">
      <c r="A424" s="185"/>
      <c r="B424" s="185"/>
      <c r="K424" s="69"/>
      <c r="L424" s="69"/>
      <c r="M424" s="69"/>
      <c r="N424" s="69"/>
      <c r="O424" s="69"/>
      <c r="P424" s="69"/>
      <c r="Q424" s="69"/>
      <c r="R424" s="69"/>
    </row>
    <row r="425" spans="1:18" s="24" customFormat="1" ht="26.1" customHeight="1">
      <c r="A425" s="185"/>
      <c r="B425" s="185"/>
    </row>
    <row r="426" spans="1:18" s="24" customFormat="1" ht="26.1" customHeight="1">
      <c r="A426" s="185"/>
      <c r="B426" s="185"/>
    </row>
    <row r="427" spans="1:18" s="24" customFormat="1" ht="26.1" customHeight="1">
      <c r="A427" s="185"/>
      <c r="B427" s="186"/>
    </row>
    <row r="428" spans="1:18" s="24" customFormat="1" ht="26.1" customHeight="1">
      <c r="A428" s="185"/>
      <c r="B428" s="186"/>
    </row>
    <row r="429" spans="1:18" s="24" customFormat="1" ht="26.1" customHeight="1">
      <c r="A429" s="185"/>
      <c r="B429" s="185"/>
      <c r="K429" s="69"/>
      <c r="L429" s="69"/>
      <c r="M429" s="69"/>
      <c r="N429" s="69"/>
      <c r="O429" s="69"/>
      <c r="P429" s="69"/>
      <c r="Q429" s="69"/>
      <c r="R429" s="69"/>
    </row>
    <row r="430" spans="1:18" s="69" customFormat="1" ht="26.1" customHeight="1">
      <c r="A430" s="185"/>
      <c r="B430" s="185"/>
      <c r="C430" s="24"/>
      <c r="D430" s="24"/>
      <c r="E430" s="24"/>
      <c r="F430" s="24"/>
      <c r="G430" s="24"/>
      <c r="H430" s="24"/>
      <c r="I430" s="24"/>
      <c r="J430" s="24"/>
    </row>
    <row r="431" spans="1:18" s="69" customFormat="1" ht="26.1" customHeight="1">
      <c r="A431" s="185"/>
      <c r="B431" s="185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</row>
    <row r="432" spans="1:18" s="24" customFormat="1" ht="26.1" customHeight="1">
      <c r="A432" s="185"/>
      <c r="B432" s="185"/>
    </row>
    <row r="433" spans="1:18" s="24" customFormat="1" ht="26.1" customHeight="1">
      <c r="A433" s="185"/>
      <c r="B433" s="186"/>
    </row>
    <row r="434" spans="1:18" s="24" customFormat="1" ht="26.1" customHeight="1">
      <c r="A434" s="185"/>
      <c r="B434" s="186"/>
      <c r="K434" s="69"/>
      <c r="L434" s="69"/>
      <c r="M434" s="69"/>
      <c r="N434" s="69"/>
      <c r="O434" s="69"/>
      <c r="P434" s="69"/>
      <c r="Q434" s="69"/>
      <c r="R434" s="69"/>
    </row>
    <row r="435" spans="1:18" s="24" customFormat="1" ht="26.1" customHeight="1">
      <c r="A435" s="185"/>
      <c r="B435" s="185"/>
    </row>
    <row r="436" spans="1:18" s="69" customFormat="1" ht="26.1" customHeight="1">
      <c r="A436" s="185"/>
      <c r="B436" s="185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</row>
    <row r="437" spans="1:18" s="69" customFormat="1" ht="26.1" customHeight="1">
      <c r="A437" s="185"/>
      <c r="B437" s="185"/>
      <c r="C437" s="24"/>
      <c r="D437" s="24"/>
      <c r="E437" s="24"/>
      <c r="F437" s="24"/>
      <c r="G437" s="24"/>
      <c r="H437" s="24"/>
      <c r="I437" s="24"/>
      <c r="J437" s="24"/>
    </row>
    <row r="438" spans="1:18" s="24" customFormat="1" ht="26.1" customHeight="1">
      <c r="A438" s="185"/>
      <c r="B438" s="186"/>
      <c r="K438" s="69"/>
      <c r="L438" s="69"/>
      <c r="M438" s="69"/>
      <c r="N438" s="69"/>
      <c r="O438" s="69"/>
      <c r="P438" s="69"/>
      <c r="Q438" s="69"/>
      <c r="R438" s="69"/>
    </row>
    <row r="439" spans="1:18" s="24" customFormat="1" ht="26.1" customHeight="1">
      <c r="A439" s="185"/>
      <c r="B439" s="185"/>
    </row>
    <row r="440" spans="1:18" s="24" customFormat="1" ht="26.1" customHeight="1">
      <c r="A440" s="185"/>
      <c r="B440" s="185"/>
      <c r="K440" s="69"/>
      <c r="L440" s="69"/>
      <c r="M440" s="69"/>
      <c r="N440" s="69"/>
      <c r="O440" s="69"/>
      <c r="P440" s="69"/>
      <c r="Q440" s="69"/>
      <c r="R440" s="69"/>
    </row>
    <row r="441" spans="1:18" s="69" customFormat="1" ht="26.1" customHeight="1">
      <c r="A441" s="185"/>
      <c r="B441" s="186"/>
      <c r="C441" s="24"/>
      <c r="D441" s="24"/>
      <c r="E441" s="24"/>
      <c r="F441" s="24"/>
      <c r="G441" s="24"/>
      <c r="H441" s="24"/>
      <c r="I441" s="24"/>
      <c r="J441" s="24"/>
    </row>
    <row r="442" spans="1:18" s="24" customFormat="1" ht="26.1" customHeight="1">
      <c r="A442" s="185"/>
      <c r="B442" s="186"/>
    </row>
    <row r="443" spans="1:18" s="24" customFormat="1" ht="26.1" customHeight="1">
      <c r="A443" s="188"/>
      <c r="B443" s="188"/>
      <c r="K443" s="69"/>
      <c r="L443" s="69"/>
      <c r="M443" s="69"/>
      <c r="N443" s="69"/>
      <c r="O443" s="69"/>
      <c r="P443" s="69"/>
      <c r="Q443" s="69"/>
      <c r="R443" s="69"/>
    </row>
    <row r="444" spans="1:18" s="69" customFormat="1" ht="26.1" customHeight="1">
      <c r="A444" s="188"/>
      <c r="B444" s="189"/>
      <c r="C444" s="24"/>
      <c r="D444" s="24"/>
      <c r="E444" s="24"/>
      <c r="F444" s="24"/>
      <c r="G444" s="24"/>
      <c r="H444" s="24"/>
      <c r="I444" s="24"/>
      <c r="J444" s="24"/>
    </row>
    <row r="445" spans="1:18" s="69" customFormat="1" ht="26.1" customHeight="1">
      <c r="A445" s="176"/>
      <c r="B445" s="177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</row>
    <row r="446" spans="1:18" s="24" customFormat="1" ht="26.1" customHeight="1">
      <c r="A446" s="176"/>
      <c r="B446" s="176"/>
    </row>
    <row r="447" spans="1:18" s="69" customFormat="1" ht="26.1" customHeight="1">
      <c r="A447" s="176"/>
      <c r="B447" s="177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</row>
    <row r="448" spans="1:18" s="69" customFormat="1" ht="26.1" customHeight="1">
      <c r="A448" s="176"/>
      <c r="B448" s="177"/>
      <c r="C448" s="24"/>
      <c r="D448" s="24"/>
      <c r="E448" s="24"/>
      <c r="F448" s="24"/>
      <c r="G448" s="24"/>
      <c r="H448" s="24"/>
      <c r="I448" s="24"/>
      <c r="J448" s="24"/>
    </row>
    <row r="449" spans="1:18" s="24" customFormat="1" ht="26.1" customHeight="1">
      <c r="A449" s="176"/>
      <c r="B449" s="176"/>
    </row>
    <row r="450" spans="1:18" s="69" customFormat="1" ht="26.1" customHeight="1">
      <c r="A450" s="176"/>
      <c r="B450" s="176"/>
      <c r="C450" s="24"/>
      <c r="D450" s="24"/>
      <c r="E450" s="24"/>
      <c r="F450" s="24"/>
      <c r="G450" s="24"/>
      <c r="H450" s="24"/>
      <c r="I450" s="24"/>
      <c r="J450" s="24"/>
    </row>
    <row r="451" spans="1:18" s="69" customFormat="1" ht="26.1" customHeight="1">
      <c r="A451" s="176"/>
      <c r="B451" s="176"/>
      <c r="C451" s="24"/>
      <c r="D451" s="24"/>
      <c r="E451" s="24"/>
      <c r="F451" s="24"/>
      <c r="G451" s="24"/>
      <c r="H451" s="24"/>
      <c r="I451" s="24"/>
      <c r="J451" s="24"/>
      <c r="K451" s="190" t="e">
        <f>#REF!</f>
        <v>#REF!</v>
      </c>
    </row>
    <row r="452" spans="1:18" s="24" customFormat="1" ht="26.1" customHeight="1">
      <c r="A452" s="176"/>
      <c r="B452" s="177"/>
      <c r="K452" s="69"/>
      <c r="L452" s="69"/>
      <c r="M452" s="69"/>
      <c r="N452" s="69"/>
      <c r="O452" s="69"/>
      <c r="P452" s="69"/>
      <c r="Q452" s="69"/>
      <c r="R452" s="69"/>
    </row>
    <row r="453" spans="1:18" s="24" customFormat="1" ht="30.75" customHeight="1">
      <c r="A453" s="176"/>
      <c r="B453" s="176"/>
    </row>
    <row r="454" spans="1:18" s="24" customFormat="1" ht="26.1" customHeight="1">
      <c r="A454" s="176"/>
      <c r="B454" s="177"/>
      <c r="K454" s="69"/>
      <c r="L454" s="69"/>
      <c r="M454" s="69"/>
      <c r="N454" s="69"/>
      <c r="O454" s="69"/>
      <c r="P454" s="69"/>
      <c r="Q454" s="69"/>
      <c r="R454" s="69"/>
    </row>
    <row r="455" spans="1:18" s="69" customFormat="1" ht="26.1" customHeight="1">
      <c r="A455" s="176"/>
      <c r="B455" s="17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</row>
    <row r="456" spans="1:18" s="24" customFormat="1" ht="26.1" customHeight="1">
      <c r="A456" s="176"/>
      <c r="B456" s="177"/>
      <c r="K456" s="69"/>
      <c r="L456" s="69"/>
      <c r="M456" s="69"/>
      <c r="N456" s="69"/>
      <c r="O456" s="69"/>
      <c r="P456" s="69"/>
      <c r="Q456" s="69"/>
      <c r="R456" s="69"/>
    </row>
    <row r="457" spans="1:18" s="69" customFormat="1" ht="26.1" customHeight="1">
      <c r="A457" s="176"/>
      <c r="B457" s="176"/>
      <c r="C457" s="24"/>
      <c r="D457" s="24"/>
      <c r="E457" s="24"/>
      <c r="F457" s="24"/>
      <c r="G457" s="24"/>
      <c r="H457" s="24"/>
      <c r="I457" s="24"/>
      <c r="J457" s="24"/>
    </row>
    <row r="458" spans="1:18" s="69" customFormat="1" ht="26.1" customHeight="1">
      <c r="A458" s="176"/>
      <c r="B458" s="177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</row>
    <row r="459" spans="1:18" s="69" customFormat="1" ht="26.1" customHeight="1">
      <c r="A459" s="176"/>
      <c r="B459" s="176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</row>
    <row r="460" spans="1:18" s="24" customFormat="1" ht="26.1" customHeight="1">
      <c r="A460" s="176"/>
      <c r="B460" s="177"/>
    </row>
    <row r="461" spans="1:18" s="69" customFormat="1" ht="26.1" customHeight="1">
      <c r="A461" s="176"/>
      <c r="B461" s="177"/>
      <c r="C461" s="24"/>
      <c r="D461" s="24"/>
      <c r="E461" s="24"/>
      <c r="F461" s="24"/>
      <c r="G461" s="24"/>
      <c r="H461" s="24"/>
      <c r="I461" s="24"/>
      <c r="J461" s="24"/>
    </row>
    <row r="462" spans="1:18" s="24" customFormat="1" ht="26.1" customHeight="1">
      <c r="A462" s="176"/>
      <c r="B462" s="176"/>
    </row>
    <row r="463" spans="1:18" s="69" customFormat="1" ht="33.75" customHeight="1">
      <c r="A463" s="176"/>
      <c r="B463" s="176"/>
      <c r="C463" s="24"/>
      <c r="D463" s="24"/>
      <c r="E463" s="24"/>
      <c r="F463" s="24"/>
      <c r="G463" s="24"/>
      <c r="H463" s="24"/>
      <c r="I463" s="24"/>
      <c r="J463" s="24"/>
    </row>
    <row r="464" spans="1:18" s="69" customFormat="1" ht="26.1" customHeight="1">
      <c r="A464" s="176"/>
      <c r="B464" s="176"/>
      <c r="C464" s="24"/>
      <c r="D464" s="24"/>
      <c r="E464" s="24"/>
      <c r="F464" s="24"/>
      <c r="G464" s="24"/>
      <c r="H464" s="24"/>
      <c r="I464" s="24"/>
      <c r="J464" s="24"/>
    </row>
    <row r="465" spans="1:18" s="24" customFormat="1" ht="26.1" customHeight="1">
      <c r="A465" s="176"/>
      <c r="B465" s="177"/>
      <c r="K465" s="69"/>
      <c r="L465" s="69"/>
      <c r="M465" s="69"/>
      <c r="N465" s="69"/>
      <c r="O465" s="69"/>
      <c r="P465" s="69"/>
      <c r="Q465" s="69"/>
      <c r="R465" s="69"/>
    </row>
    <row r="466" spans="1:18" s="24" customFormat="1" ht="26.1" customHeight="1">
      <c r="A466" s="176"/>
      <c r="B466" s="176"/>
      <c r="K466" s="69"/>
      <c r="L466" s="69"/>
      <c r="M466" s="69"/>
      <c r="N466" s="69"/>
      <c r="O466" s="69"/>
      <c r="P466" s="69"/>
      <c r="Q466" s="69"/>
      <c r="R466" s="69"/>
    </row>
    <row r="467" spans="1:18" s="24" customFormat="1" ht="26.1" customHeight="1">
      <c r="A467" s="176"/>
      <c r="B467" s="177"/>
    </row>
    <row r="468" spans="1:18" s="69" customFormat="1" ht="26.1" customHeight="1">
      <c r="A468" s="176"/>
      <c r="B468" s="177"/>
      <c r="C468" s="24"/>
      <c r="D468" s="24"/>
      <c r="E468" s="24"/>
      <c r="F468" s="24"/>
      <c r="G468" s="24"/>
      <c r="H468" s="24"/>
      <c r="I468" s="24"/>
      <c r="J468" s="24"/>
    </row>
    <row r="469" spans="1:18" s="24" customFormat="1" ht="26.1" customHeight="1">
      <c r="A469" s="176"/>
      <c r="B469" s="177"/>
    </row>
    <row r="470" spans="1:18" s="69" customFormat="1" ht="26.1" customHeight="1">
      <c r="A470" s="176"/>
      <c r="B470" s="177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</row>
    <row r="471" spans="1:18" s="69" customFormat="1" ht="26.1" customHeight="1">
      <c r="A471" s="176"/>
      <c r="B471" s="176"/>
      <c r="C471" s="24"/>
      <c r="D471" s="24"/>
      <c r="E471" s="24"/>
      <c r="F471" s="24"/>
      <c r="G471" s="24"/>
      <c r="H471" s="24"/>
      <c r="I471" s="24"/>
      <c r="J471" s="24"/>
    </row>
    <row r="472" spans="1:18" s="69" customFormat="1" ht="26.1" customHeight="1">
      <c r="A472" s="176"/>
      <c r="B472" s="177"/>
      <c r="C472" s="24"/>
      <c r="D472" s="24"/>
      <c r="E472" s="24"/>
      <c r="F472" s="24"/>
      <c r="G472" s="24"/>
      <c r="H472" s="24"/>
      <c r="I472" s="24"/>
      <c r="J472" s="24"/>
    </row>
    <row r="473" spans="1:18" s="69" customFormat="1" ht="26.1" customHeight="1">
      <c r="A473" s="176"/>
      <c r="B473" s="176"/>
      <c r="C473" s="24"/>
      <c r="D473" s="24"/>
      <c r="E473" s="24"/>
      <c r="F473" s="24"/>
      <c r="G473" s="24"/>
      <c r="H473" s="24"/>
      <c r="I473" s="24"/>
      <c r="J473" s="24"/>
    </row>
    <row r="474" spans="1:18" s="24" customFormat="1" ht="26.1" customHeight="1">
      <c r="A474" s="176"/>
      <c r="B474" s="176"/>
      <c r="K474" s="69"/>
      <c r="L474" s="69"/>
      <c r="M474" s="69"/>
      <c r="N474" s="69"/>
      <c r="O474" s="69"/>
      <c r="P474" s="69"/>
      <c r="Q474" s="69"/>
      <c r="R474" s="69"/>
    </row>
    <row r="475" spans="1:18" s="69" customFormat="1" ht="26.1" customHeight="1">
      <c r="A475" s="176"/>
      <c r="B475" s="177"/>
      <c r="C475" s="24"/>
      <c r="D475" s="24"/>
      <c r="E475" s="24"/>
      <c r="F475" s="24"/>
      <c r="G475" s="24"/>
      <c r="H475" s="24"/>
      <c r="I475" s="24"/>
      <c r="J475" s="24"/>
    </row>
    <row r="476" spans="1:18" s="24" customFormat="1" ht="26.1" customHeight="1">
      <c r="A476" s="176"/>
      <c r="B476" s="177"/>
    </row>
    <row r="477" spans="1:18" s="24" customFormat="1" ht="26.1" customHeight="1">
      <c r="A477" s="176"/>
      <c r="B477" s="177"/>
      <c r="K477" s="69"/>
      <c r="L477" s="69"/>
      <c r="M477" s="69"/>
      <c r="N477" s="69"/>
      <c r="O477" s="69"/>
      <c r="P477" s="69"/>
      <c r="Q477" s="69"/>
      <c r="R477" s="69"/>
    </row>
    <row r="478" spans="1:18" s="69" customFormat="1" ht="26.1" customHeight="1">
      <c r="A478" s="176"/>
      <c r="B478" s="177"/>
      <c r="C478" s="24"/>
      <c r="D478" s="24"/>
      <c r="E478" s="24"/>
      <c r="F478" s="24"/>
      <c r="G478" s="24"/>
      <c r="H478" s="24"/>
      <c r="I478" s="24"/>
      <c r="J478" s="24"/>
    </row>
    <row r="479" spans="1:18" s="69" customFormat="1" ht="26.1" customHeight="1">
      <c r="A479" s="176"/>
      <c r="B479" s="177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</row>
    <row r="480" spans="1:18" s="69" customFormat="1" ht="26.1" customHeight="1">
      <c r="A480" s="176"/>
      <c r="B480" s="176"/>
      <c r="C480" s="24"/>
      <c r="D480" s="24"/>
      <c r="E480" s="24"/>
      <c r="F480" s="24"/>
      <c r="G480" s="24"/>
      <c r="H480" s="24"/>
      <c r="I480" s="24"/>
      <c r="J480" s="24"/>
    </row>
    <row r="481" spans="1:18" s="69" customFormat="1" ht="26.1" customHeight="1">
      <c r="A481" s="176"/>
      <c r="B481" s="177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</row>
    <row r="482" spans="1:18" s="69" customFormat="1" ht="26.1" customHeight="1">
      <c r="A482" s="176"/>
      <c r="B482" s="177"/>
      <c r="C482" s="24"/>
      <c r="D482" s="24"/>
      <c r="E482" s="24"/>
      <c r="F482" s="24"/>
      <c r="G482" s="24"/>
      <c r="H482" s="24"/>
      <c r="I482" s="24"/>
      <c r="J482" s="24"/>
    </row>
    <row r="483" spans="1:18" s="24" customFormat="1" ht="26.1" customHeight="1">
      <c r="A483" s="176"/>
      <c r="B483" s="176"/>
      <c r="K483" s="69"/>
      <c r="L483" s="69"/>
      <c r="M483" s="69"/>
      <c r="N483" s="69"/>
      <c r="O483" s="69"/>
      <c r="P483" s="69"/>
      <c r="Q483" s="69"/>
      <c r="R483" s="69"/>
    </row>
    <row r="484" spans="1:18" s="69" customFormat="1" ht="26.1" customHeight="1">
      <c r="A484" s="176"/>
      <c r="B484" s="177"/>
      <c r="C484" s="24"/>
      <c r="D484" s="24"/>
      <c r="E484" s="24"/>
      <c r="F484" s="24"/>
      <c r="G484" s="24"/>
      <c r="H484" s="24"/>
      <c r="I484" s="24"/>
      <c r="J484" s="24"/>
    </row>
    <row r="485" spans="1:18" s="69" customFormat="1" ht="26.1" customHeight="1">
      <c r="A485" s="176"/>
      <c r="B485" s="176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</row>
    <row r="486" spans="1:18" s="24" customFormat="1" ht="26.1" customHeight="1">
      <c r="A486" s="176"/>
      <c r="B486" s="177"/>
      <c r="K486" s="69"/>
      <c r="L486" s="69"/>
      <c r="M486" s="69"/>
      <c r="N486" s="69"/>
      <c r="O486" s="69"/>
      <c r="P486" s="69"/>
      <c r="Q486" s="69"/>
      <c r="R486" s="69"/>
    </row>
    <row r="487" spans="1:18" s="69" customFormat="1" ht="39.75" customHeight="1">
      <c r="A487" s="176"/>
      <c r="B487" s="177"/>
      <c r="C487" s="24"/>
      <c r="D487" s="24"/>
      <c r="E487" s="24"/>
      <c r="F487" s="24"/>
      <c r="G487" s="24"/>
      <c r="H487" s="24"/>
      <c r="I487" s="24"/>
      <c r="J487" s="24"/>
    </row>
    <row r="488" spans="1:18" s="24" customFormat="1" ht="39.75" customHeight="1">
      <c r="A488" s="176"/>
      <c r="B488" s="177"/>
      <c r="K488" s="69"/>
      <c r="L488" s="69"/>
      <c r="M488" s="69"/>
      <c r="N488" s="69"/>
      <c r="O488" s="69"/>
      <c r="P488" s="69"/>
      <c r="Q488" s="69"/>
      <c r="R488" s="69"/>
    </row>
    <row r="489" spans="1:18" s="69" customFormat="1" ht="26.1" customHeight="1">
      <c r="A489" s="176"/>
      <c r="B489" s="176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</row>
    <row r="490" spans="1:18" s="69" customFormat="1" ht="26.1" customHeight="1">
      <c r="A490" s="176"/>
      <c r="B490" s="177"/>
      <c r="C490" s="24"/>
      <c r="D490" s="24"/>
      <c r="E490" s="24"/>
      <c r="F490" s="24"/>
      <c r="G490" s="24"/>
      <c r="H490" s="24"/>
      <c r="I490" s="24"/>
      <c r="J490" s="24"/>
    </row>
    <row r="491" spans="1:18" s="69" customFormat="1" ht="26.1" customHeight="1">
      <c r="A491" s="176"/>
      <c r="B491" s="177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</row>
    <row r="492" spans="1:18" s="24" customFormat="1" ht="26.1" customHeight="1">
      <c r="A492" s="176"/>
      <c r="B492" s="177"/>
    </row>
    <row r="493" spans="1:18" s="69" customFormat="1" ht="26.1" customHeight="1">
      <c r="A493" s="176"/>
      <c r="B493" s="176"/>
      <c r="C493" s="24"/>
      <c r="D493" s="24"/>
      <c r="E493" s="24"/>
      <c r="F493" s="24"/>
      <c r="G493" s="24"/>
      <c r="H493" s="24"/>
      <c r="I493" s="24"/>
      <c r="J493" s="24"/>
    </row>
    <row r="494" spans="1:18" s="69" customFormat="1" ht="26.1" customHeight="1">
      <c r="A494" s="176"/>
      <c r="B494" s="177"/>
      <c r="C494" s="24"/>
      <c r="D494" s="24"/>
      <c r="E494" s="24"/>
      <c r="F494" s="24"/>
      <c r="G494" s="24"/>
      <c r="H494" s="24"/>
      <c r="I494" s="24"/>
      <c r="J494" s="24"/>
    </row>
    <row r="495" spans="1:18" s="69" customFormat="1" ht="26.1" customHeight="1">
      <c r="A495" s="176"/>
      <c r="B495" s="176"/>
      <c r="C495" s="24"/>
      <c r="D495" s="24"/>
      <c r="E495" s="24"/>
      <c r="F495" s="24"/>
      <c r="G495" s="24"/>
      <c r="H495" s="24"/>
      <c r="I495" s="218"/>
      <c r="J495" s="218"/>
      <c r="K495" s="88"/>
      <c r="L495" s="88"/>
      <c r="M495" s="88"/>
      <c r="N495" s="88"/>
      <c r="O495" s="88"/>
      <c r="P495" s="88"/>
      <c r="Q495" s="88"/>
      <c r="R495" s="88"/>
    </row>
    <row r="496" spans="1:18" s="24" customFormat="1" ht="26.1" customHeight="1">
      <c r="A496" s="176"/>
      <c r="B496" s="176"/>
      <c r="K496" s="69"/>
      <c r="L496" s="69"/>
      <c r="M496" s="69"/>
      <c r="N496" s="69"/>
      <c r="O496" s="69"/>
      <c r="P496" s="69"/>
      <c r="Q496" s="69"/>
      <c r="R496" s="69"/>
    </row>
    <row r="497" spans="1:18" s="69" customFormat="1" ht="26.1" customHeight="1">
      <c r="A497" s="176"/>
      <c r="B497" s="177"/>
      <c r="C497" s="24"/>
      <c r="D497" s="24"/>
      <c r="E497" s="24"/>
      <c r="F497" s="24"/>
      <c r="G497" s="24"/>
      <c r="H497" s="24"/>
      <c r="I497" s="123"/>
      <c r="J497" s="123"/>
      <c r="K497" s="88"/>
      <c r="L497" s="88"/>
      <c r="M497" s="88"/>
      <c r="N497" s="88"/>
      <c r="O497" s="88"/>
      <c r="P497" s="88"/>
      <c r="Q497" s="88"/>
      <c r="R497" s="88"/>
    </row>
    <row r="498" spans="1:18" s="24" customFormat="1" ht="26.1" customHeight="1">
      <c r="A498" s="176"/>
      <c r="B498" s="177"/>
      <c r="K498" s="69"/>
      <c r="L498" s="69"/>
      <c r="M498" s="69"/>
      <c r="N498" s="69"/>
      <c r="O498" s="69"/>
      <c r="P498" s="69"/>
      <c r="Q498" s="69"/>
      <c r="R498" s="69"/>
    </row>
    <row r="499" spans="1:18" s="24" customFormat="1" ht="26.1" customHeight="1">
      <c r="A499" s="201"/>
      <c r="B499" s="202"/>
      <c r="C499" s="218"/>
      <c r="D499" s="218"/>
      <c r="E499" s="218"/>
      <c r="F499" s="218"/>
      <c r="G499" s="218"/>
      <c r="H499" s="218"/>
      <c r="K499" s="69"/>
      <c r="L499" s="69"/>
      <c r="M499" s="69"/>
      <c r="N499" s="69"/>
      <c r="O499" s="69"/>
      <c r="P499" s="69"/>
      <c r="Q499" s="69"/>
      <c r="R499" s="69"/>
    </row>
    <row r="500" spans="1:18" s="69" customFormat="1" ht="26.1" customHeight="1">
      <c r="A500" s="176"/>
      <c r="B500" s="177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</row>
    <row r="501" spans="1:18" s="69" customFormat="1" ht="26.1" customHeight="1">
      <c r="A501" s="201"/>
      <c r="B501" s="202"/>
      <c r="C501" s="123"/>
      <c r="D501" s="123"/>
      <c r="E501" s="123"/>
      <c r="F501" s="123"/>
      <c r="G501" s="123"/>
      <c r="H501" s="123"/>
      <c r="I501" s="24"/>
      <c r="J501" s="24"/>
    </row>
    <row r="502" spans="1:18" s="88" customFormat="1" ht="26.1" customHeight="1">
      <c r="A502" s="176"/>
      <c r="B502" s="177"/>
      <c r="C502" s="24"/>
      <c r="D502" s="24"/>
      <c r="E502" s="24"/>
      <c r="F502" s="24"/>
      <c r="G502" s="24"/>
      <c r="H502" s="24"/>
      <c r="I502" s="24"/>
      <c r="J502" s="24"/>
      <c r="K502" s="69"/>
      <c r="L502" s="69"/>
      <c r="M502" s="69"/>
      <c r="N502" s="69"/>
      <c r="O502" s="69"/>
      <c r="P502" s="69"/>
      <c r="Q502" s="69"/>
      <c r="R502" s="69"/>
    </row>
    <row r="503" spans="1:18" s="69" customFormat="1" ht="26.1" customHeight="1">
      <c r="A503" s="176"/>
      <c r="B503" s="177"/>
      <c r="C503" s="24"/>
      <c r="D503" s="24"/>
      <c r="E503" s="24"/>
      <c r="F503" s="24"/>
      <c r="G503" s="24"/>
      <c r="H503" s="24"/>
      <c r="I503" s="24"/>
      <c r="J503" s="24"/>
    </row>
    <row r="504" spans="1:18" s="88" customFormat="1" ht="26.1" customHeight="1">
      <c r="A504" s="176"/>
      <c r="B504" s="176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</row>
    <row r="505" spans="1:18" s="69" customFormat="1" ht="26.1" customHeight="1">
      <c r="A505" s="176"/>
      <c r="B505" s="177"/>
      <c r="C505" s="24"/>
      <c r="D505" s="24"/>
      <c r="E505" s="24"/>
      <c r="F505" s="24"/>
      <c r="G505" s="24"/>
      <c r="H505" s="24"/>
      <c r="I505" s="24"/>
      <c r="J505" s="24"/>
    </row>
    <row r="506" spans="1:18" s="69" customFormat="1" ht="26.1" customHeight="1">
      <c r="A506" s="176"/>
      <c r="B506" s="177"/>
      <c r="C506" s="24"/>
      <c r="D506" s="24"/>
      <c r="E506" s="24"/>
      <c r="F506" s="24"/>
      <c r="G506" s="24"/>
      <c r="H506" s="24"/>
      <c r="I506" s="24"/>
      <c r="J506" s="24"/>
    </row>
    <row r="507" spans="1:18" s="24" customFormat="1" ht="26.1" customHeight="1">
      <c r="A507" s="176"/>
      <c r="B507" s="177"/>
      <c r="K507" s="69"/>
      <c r="L507" s="69"/>
      <c r="M507" s="69"/>
      <c r="N507" s="69"/>
      <c r="O507" s="69"/>
      <c r="P507" s="69"/>
      <c r="Q507" s="69"/>
      <c r="R507" s="69"/>
    </row>
    <row r="508" spans="1:18" s="69" customFormat="1" ht="26.1" customHeight="1">
      <c r="A508" s="176"/>
      <c r="B508" s="176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</row>
    <row r="509" spans="1:18" s="69" customFormat="1" ht="26.1" customHeight="1">
      <c r="A509" s="176"/>
      <c r="B509" s="177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</row>
    <row r="510" spans="1:18" s="69" customFormat="1" ht="26.1" customHeight="1">
      <c r="A510" s="176"/>
      <c r="B510" s="17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</row>
    <row r="511" spans="1:18" s="24" customFormat="1" ht="26.1" customHeight="1">
      <c r="A511" s="176"/>
      <c r="B511" s="177"/>
    </row>
    <row r="512" spans="1:18" s="69" customFormat="1" ht="26.1" customHeight="1">
      <c r="A512" s="176"/>
      <c r="B512" s="176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</row>
    <row r="513" spans="1:18" s="69" customFormat="1" ht="49.5" customHeight="1">
      <c r="A513" s="176"/>
      <c r="B513" s="176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</row>
    <row r="514" spans="1:18" s="69" customFormat="1" ht="29.25" customHeight="1">
      <c r="A514" s="176"/>
      <c r="B514" s="176"/>
      <c r="C514" s="24"/>
      <c r="D514" s="24"/>
      <c r="E514" s="24"/>
      <c r="F514" s="24"/>
      <c r="G514" s="24"/>
      <c r="H514" s="24"/>
      <c r="I514" s="24"/>
      <c r="J514" s="24"/>
    </row>
    <row r="515" spans="1:18" s="24" customFormat="1" ht="26.1" customHeight="1">
      <c r="A515" s="176"/>
      <c r="B515" s="176"/>
      <c r="K515" s="69"/>
      <c r="L515" s="69"/>
      <c r="M515" s="69"/>
      <c r="N515" s="69"/>
      <c r="O515" s="69"/>
      <c r="P515" s="69"/>
      <c r="Q515" s="69"/>
      <c r="R515" s="69"/>
    </row>
    <row r="516" spans="1:18" s="24" customFormat="1" ht="26.1" customHeight="1">
      <c r="A516" s="176"/>
      <c r="B516" s="176"/>
    </row>
    <row r="517" spans="1:18" s="24" customFormat="1" ht="26.1" customHeight="1">
      <c r="A517" s="176"/>
      <c r="B517" s="176"/>
      <c r="K517" s="69"/>
      <c r="L517" s="69"/>
      <c r="M517" s="69"/>
      <c r="N517" s="69"/>
      <c r="O517" s="69"/>
      <c r="P517" s="69"/>
      <c r="Q517" s="69"/>
      <c r="R517" s="69"/>
    </row>
    <row r="518" spans="1:18" s="24" customFormat="1" ht="26.1" customHeight="1">
      <c r="A518" s="176"/>
      <c r="B518" s="177"/>
      <c r="K518" s="69"/>
      <c r="L518" s="69"/>
      <c r="M518" s="69"/>
      <c r="N518" s="69"/>
      <c r="O518" s="69"/>
      <c r="P518" s="69"/>
      <c r="Q518" s="69"/>
      <c r="R518" s="69"/>
    </row>
    <row r="519" spans="1:18" s="24" customFormat="1" ht="26.1" customHeight="1">
      <c r="A519" s="176"/>
      <c r="B519" s="177"/>
      <c r="K519" s="69"/>
      <c r="L519" s="69"/>
      <c r="M519" s="69"/>
      <c r="N519" s="69"/>
      <c r="O519" s="69"/>
      <c r="P519" s="69"/>
      <c r="Q519" s="69"/>
      <c r="R519" s="69"/>
    </row>
    <row r="520" spans="1:18" s="24" customFormat="1" ht="26.1" customHeight="1">
      <c r="A520" s="176"/>
      <c r="B520" s="176"/>
      <c r="K520" s="69"/>
      <c r="L520" s="69"/>
      <c r="M520" s="69"/>
      <c r="N520" s="69"/>
      <c r="O520" s="69"/>
      <c r="P520" s="69"/>
      <c r="Q520" s="69"/>
      <c r="R520" s="69"/>
    </row>
    <row r="521" spans="1:18" s="69" customFormat="1" ht="26.1" customHeight="1">
      <c r="A521" s="176"/>
      <c r="B521" s="177"/>
      <c r="C521" s="24"/>
      <c r="D521" s="24"/>
      <c r="E521" s="24"/>
      <c r="F521" s="24"/>
      <c r="G521" s="24"/>
      <c r="H521" s="24"/>
      <c r="I521" s="24"/>
      <c r="J521" s="24"/>
    </row>
    <row r="522" spans="1:18" s="69" customFormat="1" ht="26.1" customHeight="1">
      <c r="A522" s="176"/>
      <c r="B522" s="177"/>
      <c r="C522" s="24"/>
      <c r="D522" s="24"/>
      <c r="E522" s="24"/>
      <c r="F522" s="24"/>
      <c r="G522" s="24"/>
      <c r="H522" s="24"/>
      <c r="I522" s="24"/>
      <c r="J522" s="24"/>
    </row>
    <row r="523" spans="1:18" s="24" customFormat="1" ht="26.1" customHeight="1">
      <c r="A523" s="176"/>
      <c r="B523" s="177"/>
      <c r="K523" s="69"/>
      <c r="L523" s="69"/>
      <c r="M523" s="69"/>
      <c r="N523" s="69"/>
      <c r="O523" s="69"/>
      <c r="P523" s="69"/>
      <c r="Q523" s="69"/>
      <c r="R523" s="69"/>
    </row>
    <row r="524" spans="1:18" s="69" customFormat="1" ht="26.1" customHeight="1">
      <c r="A524" s="176"/>
      <c r="B524" s="177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</row>
    <row r="525" spans="1:18" s="69" customFormat="1" ht="26.1" customHeight="1">
      <c r="A525" s="176"/>
      <c r="B525" s="177"/>
      <c r="C525" s="24"/>
      <c r="D525" s="24"/>
      <c r="E525" s="24"/>
      <c r="F525" s="24"/>
      <c r="G525" s="24"/>
      <c r="H525" s="24"/>
      <c r="I525" s="24"/>
      <c r="J525" s="24"/>
    </row>
    <row r="526" spans="1:18" s="69" customFormat="1" ht="26.1" customHeight="1">
      <c r="A526" s="176"/>
      <c r="B526" s="177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</row>
    <row r="527" spans="1:18" s="69" customFormat="1" ht="26.1" customHeight="1">
      <c r="A527" s="176"/>
      <c r="B527" s="177"/>
      <c r="C527" s="24"/>
      <c r="D527" s="24"/>
      <c r="E527" s="24"/>
      <c r="F527" s="24"/>
      <c r="G527" s="24"/>
      <c r="H527" s="24"/>
      <c r="I527" s="24"/>
      <c r="J527" s="24"/>
    </row>
    <row r="528" spans="1:18" s="69" customFormat="1" ht="26.1" customHeight="1">
      <c r="A528" s="181"/>
      <c r="B528" s="181"/>
      <c r="C528" s="24"/>
      <c r="D528" s="24"/>
      <c r="E528" s="24"/>
      <c r="F528" s="24"/>
      <c r="G528" s="24"/>
      <c r="H528" s="24"/>
      <c r="I528" s="24"/>
      <c r="J528" s="24"/>
    </row>
    <row r="529" spans="1:23" s="69" customFormat="1" ht="26.1" customHeight="1">
      <c r="A529" s="181"/>
      <c r="B529" s="182"/>
      <c r="C529" s="24"/>
      <c r="D529" s="24"/>
      <c r="E529" s="24"/>
      <c r="F529" s="24"/>
      <c r="G529" s="24"/>
      <c r="H529" s="24"/>
      <c r="I529" s="123"/>
      <c r="J529" s="123"/>
      <c r="K529" s="24"/>
      <c r="L529" s="24"/>
      <c r="M529" s="24"/>
      <c r="N529" s="24"/>
      <c r="O529" s="24"/>
      <c r="P529" s="24"/>
      <c r="Q529" s="24"/>
      <c r="R529" s="24"/>
    </row>
    <row r="530" spans="1:23" s="69" customFormat="1" ht="26.1" customHeight="1">
      <c r="A530" s="185"/>
      <c r="B530" s="185"/>
      <c r="C530" s="24"/>
      <c r="D530" s="24"/>
      <c r="E530" s="24"/>
      <c r="F530" s="24"/>
      <c r="G530" s="24"/>
      <c r="H530" s="24"/>
      <c r="I530" s="24"/>
      <c r="J530" s="24"/>
    </row>
    <row r="531" spans="1:23" s="24" customFormat="1" ht="26.1" customHeight="1">
      <c r="A531" s="176"/>
      <c r="B531" s="177"/>
      <c r="K531" s="69"/>
      <c r="L531" s="69"/>
      <c r="M531" s="69"/>
      <c r="N531" s="69"/>
      <c r="O531" s="69"/>
      <c r="P531" s="69"/>
      <c r="Q531" s="69"/>
      <c r="R531" s="69"/>
    </row>
    <row r="532" spans="1:23" s="69" customFormat="1" ht="26.1" customHeight="1">
      <c r="A532" s="176"/>
      <c r="B532" s="177"/>
      <c r="C532" s="24"/>
      <c r="D532" s="24"/>
      <c r="E532" s="24"/>
      <c r="F532" s="24"/>
      <c r="G532" s="24"/>
      <c r="H532" s="24"/>
      <c r="I532" s="24"/>
      <c r="J532" s="24"/>
    </row>
    <row r="533" spans="1:23" s="24" customFormat="1" ht="26.1" customHeight="1">
      <c r="A533" s="201"/>
      <c r="B533" s="201"/>
      <c r="C533" s="123"/>
      <c r="D533" s="123"/>
      <c r="E533" s="123"/>
      <c r="F533" s="123"/>
      <c r="G533" s="123"/>
      <c r="H533" s="123"/>
      <c r="K533" s="69"/>
      <c r="L533" s="69"/>
      <c r="M533" s="69"/>
      <c r="N533" s="69"/>
      <c r="O533" s="69"/>
      <c r="P533" s="69"/>
      <c r="Q533" s="69"/>
      <c r="R533" s="69"/>
    </row>
    <row r="534" spans="1:23" s="69" customFormat="1" ht="26.1" customHeight="1">
      <c r="A534" s="176"/>
      <c r="B534" s="177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</row>
    <row r="535" spans="1:23" s="69" customFormat="1" ht="26.1" customHeight="1">
      <c r="A535" s="176"/>
      <c r="B535" s="177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</row>
    <row r="536" spans="1:23" s="123" customFormat="1" ht="26.1" customHeight="1">
      <c r="A536" s="176"/>
      <c r="B536" s="177"/>
      <c r="C536" s="24"/>
      <c r="D536" s="24"/>
      <c r="E536" s="24"/>
      <c r="F536" s="24"/>
      <c r="G536" s="24"/>
      <c r="H536" s="24"/>
      <c r="I536" s="24"/>
      <c r="J536" s="24"/>
      <c r="K536" s="69"/>
      <c r="L536" s="69"/>
      <c r="M536" s="69"/>
      <c r="N536" s="69"/>
      <c r="O536" s="69"/>
      <c r="P536" s="69"/>
      <c r="Q536" s="69"/>
      <c r="R536" s="69"/>
      <c r="S536" s="24"/>
      <c r="T536" s="24"/>
      <c r="U536" s="24"/>
      <c r="V536" s="24"/>
      <c r="W536" s="24"/>
    </row>
    <row r="537" spans="1:23" s="69" customFormat="1" ht="26.1" customHeight="1">
      <c r="A537" s="176"/>
      <c r="B537" s="177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</row>
    <row r="538" spans="1:23" s="69" customFormat="1" ht="26.1" customHeight="1">
      <c r="A538" s="176"/>
      <c r="B538" s="176"/>
      <c r="C538" s="24"/>
      <c r="D538" s="24"/>
      <c r="E538" s="24"/>
      <c r="F538" s="24"/>
      <c r="G538" s="24"/>
      <c r="H538" s="24"/>
      <c r="I538" s="24"/>
      <c r="J538" s="24"/>
    </row>
    <row r="539" spans="1:23" s="69" customFormat="1" ht="26.1" customHeight="1">
      <c r="A539" s="176"/>
      <c r="B539" s="176"/>
      <c r="C539" s="24"/>
      <c r="D539" s="24"/>
      <c r="E539" s="24"/>
      <c r="F539" s="24"/>
      <c r="G539" s="24"/>
      <c r="H539" s="24"/>
      <c r="I539" s="24"/>
      <c r="J539" s="24"/>
    </row>
    <row r="540" spans="1:23" s="69" customFormat="1" ht="26.1" customHeight="1">
      <c r="A540" s="176"/>
      <c r="B540" s="177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</row>
    <row r="541" spans="1:23" s="24" customFormat="1" ht="26.1" customHeight="1">
      <c r="A541" s="176"/>
      <c r="B541" s="176"/>
      <c r="K541" s="69"/>
      <c r="L541" s="69"/>
      <c r="M541" s="69"/>
      <c r="N541" s="69"/>
      <c r="O541" s="69"/>
      <c r="P541" s="69"/>
      <c r="Q541" s="69"/>
      <c r="R541" s="69"/>
    </row>
    <row r="542" spans="1:23" s="24" customFormat="1" ht="26.1" customHeight="1">
      <c r="A542" s="176"/>
      <c r="B542" s="177"/>
    </row>
    <row r="543" spans="1:23" s="69" customFormat="1" ht="26.1" customHeight="1">
      <c r="A543" s="176"/>
      <c r="B543" s="177"/>
      <c r="C543" s="24"/>
      <c r="D543" s="24"/>
      <c r="E543" s="24"/>
      <c r="F543" s="24"/>
      <c r="G543" s="24"/>
      <c r="H543" s="24"/>
      <c r="I543" s="24"/>
      <c r="J543" s="24"/>
    </row>
    <row r="544" spans="1:23" s="24" customFormat="1" ht="26.1" customHeight="1">
      <c r="A544" s="176"/>
      <c r="B544" s="176"/>
      <c r="K544" s="69"/>
      <c r="L544" s="69"/>
      <c r="M544" s="69"/>
      <c r="N544" s="69"/>
      <c r="O544" s="69"/>
      <c r="P544" s="69"/>
      <c r="Q544" s="69"/>
      <c r="R544" s="69"/>
    </row>
    <row r="545" spans="1:18" s="69" customFormat="1" ht="26.1" customHeight="1">
      <c r="A545" s="176"/>
      <c r="B545" s="177"/>
      <c r="C545" s="24"/>
      <c r="D545" s="24"/>
      <c r="E545" s="24"/>
      <c r="F545" s="24"/>
      <c r="G545" s="24"/>
      <c r="H545" s="24"/>
      <c r="I545" s="24"/>
      <c r="J545" s="24"/>
      <c r="K545" s="22" t="e">
        <f>#REF!</f>
        <v>#REF!</v>
      </c>
      <c r="L545" s="24"/>
      <c r="M545" s="24"/>
      <c r="N545" s="24"/>
      <c r="O545" s="24"/>
      <c r="P545" s="24"/>
      <c r="Q545" s="24"/>
      <c r="R545" s="24"/>
    </row>
    <row r="546" spans="1:18" s="69" customFormat="1" ht="26.1" customHeight="1">
      <c r="A546" s="176"/>
      <c r="B546" s="176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</row>
    <row r="547" spans="1:18" s="24" customFormat="1" ht="26.1" customHeight="1">
      <c r="A547" s="176"/>
      <c r="B547" s="177"/>
    </row>
    <row r="548" spans="1:18" s="69" customFormat="1" ht="26.1" customHeight="1">
      <c r="A548" s="176"/>
      <c r="B548" s="177"/>
      <c r="C548" s="24"/>
      <c r="D548" s="24"/>
      <c r="E548" s="24"/>
      <c r="F548" s="24"/>
      <c r="G548" s="24"/>
      <c r="H548" s="24"/>
      <c r="I548" s="24"/>
      <c r="J548" s="24"/>
    </row>
    <row r="549" spans="1:18" s="24" customFormat="1" ht="26.1" customHeight="1">
      <c r="A549" s="176"/>
      <c r="B549" s="176"/>
      <c r="K549" s="69"/>
      <c r="L549" s="69"/>
      <c r="M549" s="69"/>
      <c r="N549" s="69"/>
      <c r="O549" s="69"/>
      <c r="P549" s="69"/>
      <c r="Q549" s="69"/>
      <c r="R549" s="69"/>
    </row>
    <row r="550" spans="1:18" s="69" customFormat="1" ht="36.75" customHeight="1">
      <c r="A550" s="176"/>
      <c r="B550" s="176"/>
      <c r="C550" s="24"/>
      <c r="D550" s="24"/>
      <c r="E550" s="24"/>
      <c r="F550" s="24"/>
      <c r="G550" s="24"/>
      <c r="H550" s="24"/>
      <c r="I550" s="24"/>
      <c r="J550" s="24"/>
      <c r="K550" s="175"/>
      <c r="L550" s="175"/>
      <c r="M550" s="175"/>
      <c r="N550" s="175"/>
      <c r="O550" s="175"/>
      <c r="P550" s="175"/>
      <c r="Q550" s="175"/>
      <c r="R550" s="175"/>
    </row>
    <row r="551" spans="1:18" s="69" customFormat="1" ht="26.1" customHeight="1">
      <c r="A551" s="176"/>
      <c r="B551" s="176"/>
      <c r="C551" s="24"/>
      <c r="D551" s="24"/>
      <c r="E551" s="24"/>
      <c r="F551" s="24"/>
      <c r="G551" s="24"/>
      <c r="H551" s="24"/>
      <c r="I551" s="24"/>
      <c r="J551" s="24"/>
    </row>
    <row r="552" spans="1:18" s="24" customFormat="1" ht="26.1" customHeight="1">
      <c r="A552" s="176"/>
      <c r="B552" s="177"/>
      <c r="K552" s="69"/>
      <c r="L552" s="69"/>
      <c r="M552" s="69"/>
      <c r="N552" s="69"/>
      <c r="O552" s="69"/>
      <c r="P552" s="69"/>
      <c r="Q552" s="69"/>
      <c r="R552" s="69"/>
    </row>
    <row r="553" spans="1:18" s="24" customFormat="1" ht="26.1" customHeight="1">
      <c r="A553" s="176"/>
      <c r="B553" s="177"/>
    </row>
    <row r="554" spans="1:18" s="24" customFormat="1" ht="26.1" customHeight="1">
      <c r="A554" s="176"/>
      <c r="B554" s="176"/>
      <c r="K554" s="69"/>
      <c r="L554" s="69"/>
      <c r="M554" s="69"/>
      <c r="N554" s="69"/>
      <c r="O554" s="69"/>
      <c r="P554" s="69"/>
      <c r="Q554" s="69"/>
      <c r="R554" s="69"/>
    </row>
    <row r="555" spans="1:18" s="69" customFormat="1" ht="26.1" customHeight="1">
      <c r="A555" s="176"/>
      <c r="B555" s="177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</row>
    <row r="556" spans="1:18" s="69" customFormat="1" ht="26.1" customHeight="1">
      <c r="A556" s="176"/>
      <c r="B556" s="177"/>
      <c r="C556" s="24"/>
      <c r="D556" s="24"/>
      <c r="E556" s="24"/>
      <c r="F556" s="24"/>
      <c r="G556" s="24"/>
      <c r="H556" s="24"/>
      <c r="I556" s="24"/>
      <c r="J556" s="24"/>
    </row>
    <row r="557" spans="1:18" s="175" customFormat="1" ht="26.1" customHeight="1">
      <c r="A557" s="176"/>
      <c r="B557" s="176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</row>
    <row r="558" spans="1:18" s="69" customFormat="1" ht="26.1" customHeight="1">
      <c r="A558" s="176"/>
      <c r="B558" s="177"/>
      <c r="C558" s="24"/>
      <c r="D558" s="24"/>
      <c r="E558" s="24"/>
      <c r="F558" s="24"/>
      <c r="G558" s="24"/>
      <c r="H558" s="24"/>
      <c r="I558" s="24"/>
      <c r="J558" s="24"/>
    </row>
    <row r="559" spans="1:18" s="69" customFormat="1" ht="26.1" customHeight="1">
      <c r="A559" s="170"/>
      <c r="B559" s="170"/>
      <c r="C559" s="24"/>
      <c r="D559" s="24"/>
      <c r="E559" s="24"/>
      <c r="F559" s="24"/>
      <c r="G559" s="24"/>
      <c r="H559" s="24"/>
      <c r="I559" s="24"/>
      <c r="J559" s="24"/>
    </row>
    <row r="560" spans="1:18" s="24" customFormat="1" ht="26.1" customHeight="1">
      <c r="A560" s="170"/>
      <c r="B560" s="171"/>
    </row>
    <row r="561" spans="1:18" s="69" customFormat="1" ht="26.1" customHeight="1">
      <c r="A561" s="170"/>
      <c r="B561" s="170"/>
      <c r="C561" s="24"/>
      <c r="D561" s="24"/>
      <c r="E561" s="24"/>
      <c r="F561" s="24"/>
      <c r="G561" s="24"/>
      <c r="H561" s="24"/>
      <c r="I561" s="24"/>
      <c r="J561" s="24"/>
    </row>
    <row r="562" spans="1:18" s="24" customFormat="1" ht="26.1" customHeight="1">
      <c r="A562" s="170"/>
      <c r="B562" s="171"/>
      <c r="K562" s="73"/>
      <c r="L562" s="73"/>
      <c r="M562" s="73"/>
      <c r="N562" s="73"/>
      <c r="O562" s="73"/>
      <c r="P562" s="73"/>
      <c r="Q562" s="73"/>
      <c r="R562" s="73"/>
    </row>
    <row r="563" spans="1:18" s="69" customFormat="1" ht="26.1" customHeight="1">
      <c r="A563" s="170"/>
      <c r="B563" s="171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</row>
    <row r="564" spans="1:18" s="24" customFormat="1" ht="26.1" customHeight="1">
      <c r="A564" s="170"/>
      <c r="B564" s="170"/>
      <c r="K564" s="69"/>
      <c r="L564" s="69"/>
      <c r="M564" s="69"/>
      <c r="N564" s="69"/>
      <c r="O564" s="69"/>
      <c r="P564" s="69"/>
      <c r="Q564" s="69"/>
      <c r="R564" s="69"/>
    </row>
    <row r="565" spans="1:18" s="69" customFormat="1" ht="31.5" customHeight="1">
      <c r="A565" s="170"/>
      <c r="B565" s="171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</row>
    <row r="566" spans="1:18" s="69" customFormat="1" ht="26.1" customHeight="1">
      <c r="A566" s="176"/>
      <c r="B566" s="177"/>
      <c r="C566" s="24"/>
      <c r="D566" s="24"/>
      <c r="E566" s="24"/>
      <c r="F566" s="24"/>
      <c r="G566" s="24"/>
      <c r="H566" s="24"/>
      <c r="I566" s="24"/>
      <c r="J566" s="24"/>
    </row>
    <row r="567" spans="1:18" s="24" customFormat="1" ht="26.1" customHeight="1">
      <c r="A567" s="170"/>
      <c r="B567" s="170"/>
      <c r="K567" s="69"/>
      <c r="L567" s="69"/>
      <c r="M567" s="69"/>
      <c r="N567" s="69"/>
      <c r="O567" s="69"/>
      <c r="P567" s="69"/>
      <c r="Q567" s="69"/>
      <c r="R567" s="69"/>
    </row>
    <row r="568" spans="1:18" s="69" customFormat="1" ht="26.1" customHeight="1">
      <c r="A568" s="170"/>
      <c r="B568" s="171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</row>
    <row r="569" spans="1:18" s="73" customFormat="1" ht="42.75" customHeight="1">
      <c r="A569" s="170"/>
      <c r="B569" s="170"/>
      <c r="C569" s="24"/>
      <c r="D569" s="24"/>
      <c r="E569" s="24"/>
      <c r="F569" s="24"/>
      <c r="G569" s="24"/>
      <c r="H569" s="24"/>
      <c r="I569" s="24"/>
      <c r="J569" s="24"/>
      <c r="K569" s="69"/>
      <c r="L569" s="69"/>
      <c r="M569" s="69"/>
      <c r="N569" s="69"/>
      <c r="O569" s="69"/>
      <c r="P569" s="69"/>
      <c r="Q569" s="69"/>
      <c r="R569" s="69"/>
    </row>
    <row r="570" spans="1:18" s="24" customFormat="1" ht="42.75" customHeight="1">
      <c r="A570" s="170"/>
      <c r="B570" s="171"/>
      <c r="K570" s="69"/>
      <c r="L570" s="69"/>
      <c r="M570" s="69"/>
      <c r="N570" s="69"/>
      <c r="O570" s="69"/>
      <c r="P570" s="69"/>
      <c r="Q570" s="69"/>
      <c r="R570" s="69"/>
    </row>
    <row r="571" spans="1:18" s="69" customFormat="1" ht="26.1" customHeight="1">
      <c r="A571" s="170"/>
      <c r="B571" s="171"/>
      <c r="C571" s="24"/>
      <c r="D571" s="24"/>
      <c r="E571" s="24"/>
      <c r="F571" s="24"/>
      <c r="G571" s="24"/>
      <c r="H571" s="24"/>
      <c r="I571" s="24"/>
      <c r="J571" s="24"/>
    </row>
    <row r="572" spans="1:18" s="24" customFormat="1" ht="26.1" customHeight="1">
      <c r="A572" s="170"/>
      <c r="B572" s="170"/>
      <c r="K572" s="69"/>
      <c r="L572" s="69"/>
      <c r="M572" s="69"/>
      <c r="N572" s="69"/>
      <c r="O572" s="69"/>
      <c r="P572" s="69"/>
      <c r="Q572" s="69"/>
      <c r="R572" s="69"/>
    </row>
    <row r="573" spans="1:18" s="69" customFormat="1" ht="26.1" customHeight="1">
      <c r="A573" s="170"/>
      <c r="B573" s="171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</row>
    <row r="574" spans="1:18" s="69" customFormat="1" ht="26.1" customHeight="1">
      <c r="A574" s="170"/>
      <c r="B574" s="171"/>
      <c r="C574" s="24"/>
      <c r="D574" s="24"/>
      <c r="E574" s="24"/>
      <c r="F574" s="24"/>
      <c r="G574" s="24"/>
      <c r="H574" s="24"/>
      <c r="I574" s="24"/>
      <c r="J574" s="24"/>
    </row>
    <row r="575" spans="1:18" s="24" customFormat="1" ht="26.1" customHeight="1">
      <c r="A575" s="170"/>
      <c r="B575" s="171"/>
    </row>
    <row r="576" spans="1:18" s="69" customFormat="1" ht="26.1" customHeight="1">
      <c r="A576" s="170"/>
      <c r="B576" s="171"/>
      <c r="C576" s="24"/>
      <c r="D576" s="24"/>
      <c r="E576" s="24"/>
      <c r="F576" s="24"/>
      <c r="G576" s="24"/>
      <c r="H576" s="24"/>
      <c r="I576" s="24"/>
      <c r="J576" s="24"/>
    </row>
    <row r="577" spans="1:18" s="69" customFormat="1" ht="26.1" customHeight="1">
      <c r="A577" s="170"/>
      <c r="B577" s="170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</row>
    <row r="578" spans="1:18" s="69" customFormat="1" ht="36" customHeight="1">
      <c r="A578" s="170"/>
      <c r="B578" s="171"/>
      <c r="C578" s="24"/>
      <c r="D578" s="24"/>
      <c r="E578" s="24"/>
      <c r="F578" s="24"/>
      <c r="G578" s="24"/>
      <c r="H578" s="24"/>
      <c r="I578" s="24"/>
      <c r="J578" s="24"/>
    </row>
    <row r="579" spans="1:18" s="69" customFormat="1" ht="26.1" customHeight="1">
      <c r="A579" s="170"/>
      <c r="B579" s="170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</row>
    <row r="580" spans="1:18" s="24" customFormat="1" ht="26.1" customHeight="1">
      <c r="A580" s="170"/>
      <c r="B580" s="171"/>
    </row>
    <row r="581" spans="1:18" s="69" customFormat="1" ht="26.1" customHeight="1">
      <c r="A581" s="170"/>
      <c r="B581" s="170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</row>
    <row r="582" spans="1:18" s="24" customFormat="1" ht="26.1" customHeight="1">
      <c r="A582" s="170"/>
      <c r="B582" s="171"/>
    </row>
    <row r="583" spans="1:18" s="69" customFormat="1" ht="37.5" customHeight="1">
      <c r="A583" s="170"/>
      <c r="B583" s="170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</row>
    <row r="584" spans="1:18" s="24" customFormat="1" ht="42" customHeight="1">
      <c r="A584" s="170"/>
      <c r="B584" s="170"/>
    </row>
    <row r="585" spans="1:18" s="69" customFormat="1" ht="45" customHeight="1">
      <c r="A585" s="170"/>
      <c r="B585" s="170"/>
      <c r="C585" s="24"/>
      <c r="D585" s="24"/>
      <c r="E585" s="24"/>
      <c r="F585" s="24"/>
      <c r="G585" s="24"/>
      <c r="H585" s="24"/>
      <c r="I585" s="24"/>
      <c r="J585" s="24"/>
    </row>
    <row r="586" spans="1:18" s="24" customFormat="1" ht="32.25" customHeight="1">
      <c r="A586" s="170"/>
      <c r="B586" s="170"/>
      <c r="K586" s="69"/>
      <c r="L586" s="69"/>
      <c r="M586" s="69"/>
      <c r="N586" s="69"/>
      <c r="O586" s="69"/>
      <c r="P586" s="69"/>
      <c r="Q586" s="69"/>
      <c r="R586" s="69"/>
    </row>
    <row r="587" spans="1:18" s="24" customFormat="1" ht="26.1" customHeight="1">
      <c r="A587" s="170"/>
      <c r="B587" s="170"/>
      <c r="K587" s="69"/>
      <c r="L587" s="69"/>
      <c r="M587" s="69"/>
      <c r="N587" s="69"/>
      <c r="O587" s="69"/>
      <c r="P587" s="69"/>
      <c r="Q587" s="69"/>
      <c r="R587" s="69"/>
    </row>
    <row r="588" spans="1:18" s="24" customFormat="1" ht="26.1" customHeight="1">
      <c r="A588" s="170"/>
      <c r="B588" s="170"/>
      <c r="K588" s="69"/>
      <c r="L588" s="69"/>
      <c r="M588" s="69"/>
      <c r="N588" s="69"/>
      <c r="O588" s="69"/>
      <c r="P588" s="69"/>
      <c r="Q588" s="69"/>
      <c r="R588" s="69"/>
    </row>
    <row r="589" spans="1:18" s="24" customFormat="1" ht="26.1" customHeight="1">
      <c r="A589" s="170"/>
      <c r="B589" s="171"/>
      <c r="K589" s="69"/>
      <c r="L589" s="69"/>
      <c r="M589" s="69"/>
      <c r="N589" s="69"/>
      <c r="O589" s="69"/>
      <c r="P589" s="69"/>
      <c r="Q589" s="69"/>
      <c r="R589" s="69"/>
    </row>
    <row r="590" spans="1:18" s="24" customFormat="1" ht="26.1" customHeight="1">
      <c r="A590" s="170"/>
      <c r="B590" s="171"/>
    </row>
    <row r="591" spans="1:18" s="24" customFormat="1" ht="26.1" customHeight="1">
      <c r="A591" s="170"/>
      <c r="B591" s="171"/>
      <c r="K591" s="69"/>
      <c r="L591" s="69"/>
      <c r="M591" s="69"/>
      <c r="N591" s="69"/>
      <c r="O591" s="69"/>
      <c r="P591" s="69"/>
      <c r="Q591" s="69"/>
      <c r="R591" s="69"/>
    </row>
    <row r="592" spans="1:18" s="69" customFormat="1" ht="26.1" customHeight="1">
      <c r="A592" s="170"/>
      <c r="B592" s="171"/>
      <c r="C592" s="24"/>
      <c r="D592" s="24"/>
      <c r="E592" s="24"/>
      <c r="F592" s="24"/>
      <c r="G592" s="24"/>
      <c r="H592" s="24"/>
      <c r="I592" s="24"/>
      <c r="J592" s="24"/>
    </row>
    <row r="593" spans="1:18" s="69" customFormat="1" ht="26.1" customHeight="1">
      <c r="A593" s="176"/>
      <c r="B593" s="177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</row>
    <row r="594" spans="1:18" s="69" customFormat="1" ht="26.1" customHeight="1">
      <c r="A594" s="187"/>
      <c r="B594" s="187"/>
      <c r="C594" s="24"/>
      <c r="D594" s="24"/>
      <c r="E594" s="24"/>
      <c r="F594" s="24"/>
      <c r="G594" s="24"/>
      <c r="H594" s="24"/>
      <c r="I594" s="24"/>
      <c r="J594" s="24"/>
    </row>
    <row r="595" spans="1:18" s="69" customFormat="1" ht="26.1" customHeight="1">
      <c r="A595" s="187"/>
      <c r="B595" s="219"/>
      <c r="C595" s="24"/>
      <c r="D595" s="24"/>
      <c r="E595" s="24"/>
      <c r="F595" s="24"/>
      <c r="G595" s="24"/>
      <c r="H595" s="24"/>
      <c r="I595" s="24"/>
      <c r="J595" s="24"/>
    </row>
    <row r="596" spans="1:18" s="69" customFormat="1" ht="26.1" customHeight="1">
      <c r="A596" s="187"/>
      <c r="B596" s="219"/>
      <c r="C596" s="24"/>
      <c r="D596" s="24"/>
      <c r="E596" s="24"/>
      <c r="F596" s="24"/>
      <c r="G596" s="24"/>
      <c r="H596" s="24"/>
      <c r="I596" s="24"/>
      <c r="J596" s="24"/>
    </row>
    <row r="597" spans="1:18" s="24" customFormat="1" ht="26.1" customHeight="1">
      <c r="A597" s="187"/>
      <c r="B597" s="187"/>
      <c r="K597" s="69"/>
      <c r="L597" s="69"/>
      <c r="M597" s="69"/>
      <c r="N597" s="69"/>
      <c r="O597" s="69"/>
      <c r="P597" s="69"/>
      <c r="Q597" s="69"/>
      <c r="R597" s="69"/>
    </row>
    <row r="598" spans="1:18" s="69" customFormat="1" ht="26.1" customHeight="1">
      <c r="A598" s="187"/>
      <c r="B598" s="219"/>
      <c r="C598" s="24"/>
      <c r="D598" s="24"/>
      <c r="E598" s="24"/>
      <c r="F598" s="24"/>
      <c r="G598" s="24"/>
      <c r="H598" s="24"/>
      <c r="I598" s="24"/>
      <c r="J598" s="24"/>
    </row>
    <row r="599" spans="1:18" s="69" customFormat="1" ht="35.25" customHeight="1">
      <c r="A599" s="187"/>
      <c r="B599" s="219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</row>
    <row r="600" spans="1:18" s="24" customFormat="1" ht="26.1" customHeight="1">
      <c r="A600" s="187"/>
      <c r="B600" s="219"/>
    </row>
    <row r="601" spans="1:18" s="69" customFormat="1" ht="26.1" customHeight="1">
      <c r="A601" s="187"/>
      <c r="B601" s="219"/>
      <c r="C601" s="24"/>
      <c r="D601" s="24"/>
      <c r="E601" s="24"/>
      <c r="F601" s="24"/>
      <c r="G601" s="24"/>
      <c r="H601" s="24"/>
      <c r="I601" s="24"/>
      <c r="J601" s="24"/>
    </row>
    <row r="602" spans="1:18" s="69" customFormat="1" ht="26.1" customHeight="1">
      <c r="A602" s="187"/>
      <c r="B602" s="219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</row>
    <row r="603" spans="1:18" s="69" customFormat="1" ht="26.1" customHeight="1">
      <c r="A603" s="187"/>
      <c r="B603" s="187"/>
      <c r="C603" s="24"/>
      <c r="D603" s="24"/>
      <c r="E603" s="24"/>
      <c r="F603" s="24"/>
      <c r="G603" s="24"/>
      <c r="H603" s="24"/>
      <c r="I603" s="24"/>
      <c r="J603" s="24"/>
    </row>
    <row r="604" spans="1:18" s="69" customFormat="1" ht="26.1" customHeight="1">
      <c r="A604" s="187"/>
      <c r="B604" s="187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</row>
    <row r="605" spans="1:18" s="69" customFormat="1" ht="26.1" customHeight="1">
      <c r="A605" s="187"/>
      <c r="B605" s="219"/>
      <c r="C605" s="24"/>
      <c r="D605" s="24"/>
      <c r="E605" s="24"/>
      <c r="F605" s="24"/>
      <c r="G605" s="24"/>
      <c r="H605" s="24"/>
      <c r="I605" s="24"/>
      <c r="J605" s="24"/>
    </row>
    <row r="606" spans="1:18" s="24" customFormat="1" ht="26.1" customHeight="1">
      <c r="A606" s="187"/>
      <c r="B606" s="187"/>
    </row>
    <row r="607" spans="1:18" s="24" customFormat="1" ht="32.25" customHeight="1">
      <c r="A607" s="187"/>
      <c r="B607" s="219"/>
      <c r="K607" s="69"/>
      <c r="L607" s="69"/>
      <c r="M607" s="69"/>
      <c r="N607" s="69"/>
      <c r="O607" s="69"/>
      <c r="P607" s="69"/>
      <c r="Q607" s="69"/>
      <c r="R607" s="69"/>
    </row>
    <row r="608" spans="1:18" s="69" customFormat="1" ht="26.1" customHeight="1">
      <c r="A608" s="170"/>
      <c r="B608" s="170"/>
      <c r="C608" s="24"/>
      <c r="D608" s="24"/>
      <c r="E608" s="24"/>
      <c r="F608" s="24"/>
      <c r="G608" s="24"/>
      <c r="H608" s="24"/>
      <c r="I608" s="24"/>
      <c r="J608" s="24"/>
    </row>
    <row r="609" spans="1:18" s="24" customFormat="1" ht="26.1" customHeight="1">
      <c r="A609" s="220"/>
      <c r="B609" s="221"/>
    </row>
    <row r="610" spans="1:18" s="69" customFormat="1" ht="26.1" customHeight="1">
      <c r="A610" s="220"/>
      <c r="B610" s="220"/>
      <c r="C610" s="24"/>
      <c r="D610" s="24"/>
      <c r="E610" s="24"/>
      <c r="F610" s="24"/>
      <c r="G610" s="24"/>
      <c r="H610" s="24"/>
      <c r="I610" s="24"/>
      <c r="J610" s="24"/>
    </row>
    <row r="611" spans="1:18" s="24" customFormat="1" ht="26.1" customHeight="1">
      <c r="A611" s="203"/>
      <c r="B611" s="204"/>
    </row>
    <row r="612" spans="1:18" s="69" customFormat="1" ht="26.1" customHeight="1">
      <c r="A612" s="203"/>
      <c r="B612" s="204"/>
      <c r="C612" s="24"/>
      <c r="D612" s="24"/>
      <c r="E612" s="24"/>
      <c r="F612" s="24"/>
      <c r="G612" s="24"/>
      <c r="H612" s="24"/>
      <c r="I612" s="123"/>
      <c r="J612" s="123"/>
      <c r="K612" s="123"/>
      <c r="L612" s="123"/>
      <c r="M612" s="123"/>
      <c r="N612" s="123"/>
      <c r="O612" s="123"/>
      <c r="P612" s="123"/>
      <c r="Q612" s="123"/>
      <c r="R612" s="123"/>
    </row>
    <row r="613" spans="1:18" s="24" customFormat="1" ht="26.1" customHeight="1">
      <c r="A613" s="176"/>
      <c r="B613" s="176"/>
    </row>
    <row r="614" spans="1:18" s="69" customFormat="1" ht="26.1" customHeight="1">
      <c r="A614" s="176"/>
      <c r="B614" s="177"/>
      <c r="C614" s="24"/>
      <c r="D614" s="24"/>
      <c r="E614" s="24"/>
      <c r="F614" s="24"/>
      <c r="G614" s="24"/>
      <c r="H614" s="24"/>
      <c r="I614" s="24"/>
      <c r="J614" s="24"/>
    </row>
    <row r="615" spans="1:18" s="69" customFormat="1" ht="30.75" customHeight="1">
      <c r="A615" s="176"/>
      <c r="B615" s="176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</row>
    <row r="616" spans="1:18" s="24" customFormat="1" ht="26.1" customHeight="1">
      <c r="A616" s="201"/>
      <c r="B616" s="201"/>
      <c r="C616" s="123"/>
      <c r="D616" s="123"/>
      <c r="E616" s="123"/>
      <c r="F616" s="123"/>
      <c r="G616" s="123"/>
      <c r="H616" s="123"/>
      <c r="K616" s="69"/>
      <c r="L616" s="69"/>
      <c r="M616" s="69"/>
      <c r="N616" s="69"/>
      <c r="O616" s="69"/>
      <c r="P616" s="69"/>
      <c r="Q616" s="69"/>
      <c r="R616" s="69"/>
    </row>
    <row r="617" spans="1:18" s="69" customFormat="1" ht="26.1" customHeight="1">
      <c r="A617" s="176"/>
      <c r="B617" s="176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</row>
    <row r="618" spans="1:18" s="24" customFormat="1" ht="26.1" customHeight="1">
      <c r="A618" s="176"/>
      <c r="B618" s="177"/>
      <c r="K618" s="69"/>
      <c r="L618" s="69"/>
      <c r="M618" s="69"/>
      <c r="N618" s="69"/>
      <c r="O618" s="69"/>
      <c r="P618" s="69"/>
      <c r="Q618" s="69"/>
      <c r="R618" s="69"/>
    </row>
    <row r="619" spans="1:18" s="123" customFormat="1" ht="26.1" customHeight="1">
      <c r="A619" s="176"/>
      <c r="B619" s="176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</row>
    <row r="620" spans="1:18" s="24" customFormat="1" ht="26.1" customHeight="1">
      <c r="A620" s="176"/>
      <c r="B620" s="177"/>
      <c r="K620" s="69"/>
      <c r="L620" s="69"/>
      <c r="M620" s="69"/>
      <c r="N620" s="69"/>
      <c r="O620" s="69"/>
      <c r="P620" s="69"/>
      <c r="Q620" s="69"/>
      <c r="R620" s="69"/>
    </row>
    <row r="621" spans="1:18" s="69" customFormat="1" ht="26.1" customHeight="1">
      <c r="A621" s="176"/>
      <c r="B621" s="176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</row>
    <row r="622" spans="1:18" s="24" customFormat="1" ht="26.1" customHeight="1">
      <c r="A622" s="176"/>
      <c r="B622" s="177"/>
      <c r="K622" s="69"/>
      <c r="L622" s="69"/>
      <c r="M622" s="69"/>
      <c r="N622" s="69"/>
      <c r="O622" s="69"/>
      <c r="P622" s="69"/>
      <c r="Q622" s="69"/>
      <c r="R622" s="69"/>
    </row>
    <row r="623" spans="1:18" s="69" customFormat="1" ht="26.1" customHeight="1">
      <c r="A623" s="176"/>
      <c r="B623" s="176"/>
      <c r="C623" s="24"/>
      <c r="D623" s="24"/>
      <c r="E623" s="24"/>
      <c r="F623" s="24"/>
      <c r="G623" s="24"/>
      <c r="H623" s="24"/>
      <c r="I623" s="24"/>
      <c r="J623" s="24"/>
      <c r="K623" s="222" t="e">
        <f>#REF!</f>
        <v>#REF!</v>
      </c>
      <c r="L623" s="73"/>
      <c r="M623" s="73"/>
      <c r="N623" s="73"/>
      <c r="O623" s="73"/>
      <c r="P623" s="73"/>
      <c r="Q623" s="73"/>
      <c r="R623" s="73"/>
    </row>
    <row r="624" spans="1:18" s="24" customFormat="1" ht="26.1" customHeight="1">
      <c r="A624" s="176"/>
      <c r="B624" s="177"/>
      <c r="K624" s="69"/>
      <c r="L624" s="69"/>
      <c r="M624" s="69"/>
      <c r="N624" s="69"/>
      <c r="O624" s="69"/>
      <c r="P624" s="69"/>
      <c r="Q624" s="69"/>
      <c r="R624" s="69"/>
    </row>
    <row r="625" spans="1:18" s="69" customFormat="1" ht="26.1" customHeight="1">
      <c r="A625" s="176"/>
      <c r="B625" s="176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</row>
    <row r="626" spans="1:18" s="24" customFormat="1" ht="26.1" customHeight="1">
      <c r="A626" s="176"/>
      <c r="B626" s="177"/>
      <c r="K626" s="69"/>
      <c r="L626" s="69"/>
      <c r="M626" s="69"/>
      <c r="N626" s="69"/>
      <c r="O626" s="69"/>
      <c r="P626" s="69"/>
      <c r="Q626" s="69"/>
      <c r="R626" s="69"/>
    </row>
    <row r="627" spans="1:18" s="69" customFormat="1" ht="44.25" customHeight="1">
      <c r="A627" s="176"/>
      <c r="B627" s="177"/>
      <c r="C627" s="24"/>
      <c r="D627" s="24"/>
      <c r="E627" s="24"/>
      <c r="F627" s="24"/>
      <c r="G627" s="24"/>
      <c r="H627" s="24"/>
      <c r="I627" s="24"/>
      <c r="J627" s="24"/>
    </row>
    <row r="628" spans="1:18" s="24" customFormat="1" ht="44.25" customHeight="1">
      <c r="A628" s="176"/>
      <c r="B628" s="177"/>
      <c r="K628" s="69"/>
      <c r="L628" s="69"/>
      <c r="M628" s="69"/>
      <c r="N628" s="69"/>
      <c r="O628" s="69"/>
      <c r="P628" s="69"/>
      <c r="Q628" s="69"/>
      <c r="R628" s="69"/>
    </row>
    <row r="629" spans="1:18" s="69" customFormat="1" ht="26.1" customHeight="1">
      <c r="A629" s="176"/>
      <c r="B629" s="176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</row>
    <row r="630" spans="1:18" s="73" customFormat="1" ht="26.1" customHeight="1">
      <c r="A630" s="176"/>
      <c r="B630" s="177"/>
      <c r="C630" s="24"/>
      <c r="D630" s="24"/>
      <c r="E630" s="24"/>
      <c r="F630" s="24"/>
      <c r="G630" s="24"/>
      <c r="H630" s="24"/>
      <c r="I630" s="24"/>
      <c r="J630" s="24"/>
      <c r="K630" s="69"/>
      <c r="L630" s="69"/>
      <c r="M630" s="69"/>
      <c r="N630" s="69"/>
      <c r="O630" s="69"/>
      <c r="P630" s="69"/>
      <c r="Q630" s="69"/>
      <c r="R630" s="69"/>
    </row>
    <row r="631" spans="1:18" s="69" customFormat="1" ht="26.1" customHeight="1">
      <c r="A631" s="176"/>
      <c r="B631" s="177"/>
      <c r="C631" s="24"/>
      <c r="D631" s="24"/>
      <c r="E631" s="24"/>
      <c r="F631" s="24"/>
      <c r="G631" s="24"/>
      <c r="H631" s="24"/>
      <c r="I631" s="24"/>
      <c r="J631" s="24"/>
    </row>
    <row r="632" spans="1:18" s="24" customFormat="1" ht="26.1" customHeight="1">
      <c r="A632" s="176"/>
      <c r="B632" s="177"/>
      <c r="K632" s="69"/>
      <c r="L632" s="69"/>
      <c r="M632" s="69"/>
      <c r="N632" s="69"/>
      <c r="O632" s="69"/>
      <c r="P632" s="69"/>
      <c r="Q632" s="69"/>
      <c r="R632" s="69"/>
    </row>
    <row r="633" spans="1:18" s="69" customFormat="1" ht="26.1" customHeight="1">
      <c r="A633" s="176"/>
      <c r="B633" s="176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</row>
    <row r="634" spans="1:18" s="69" customFormat="1" ht="26.1" customHeight="1">
      <c r="A634" s="176"/>
      <c r="B634" s="177"/>
      <c r="C634" s="24"/>
      <c r="D634" s="24"/>
      <c r="E634" s="24"/>
      <c r="F634" s="24"/>
      <c r="G634" s="24"/>
      <c r="H634" s="24"/>
      <c r="I634" s="24"/>
      <c r="J634" s="24"/>
    </row>
    <row r="635" spans="1:18" s="69" customFormat="1" ht="45.75" customHeight="1">
      <c r="A635" s="176"/>
      <c r="B635" s="177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</row>
    <row r="636" spans="1:18" s="24" customFormat="1" ht="45.75" customHeight="1">
      <c r="A636" s="176"/>
      <c r="B636" s="177"/>
    </row>
    <row r="637" spans="1:18" s="69" customFormat="1" ht="26.1" customHeight="1">
      <c r="A637" s="176"/>
      <c r="B637" s="176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</row>
    <row r="638" spans="1:18" s="69" customFormat="1" ht="26.1" customHeight="1">
      <c r="A638" s="176"/>
      <c r="B638" s="177"/>
      <c r="C638" s="24"/>
      <c r="D638" s="24"/>
      <c r="E638" s="24"/>
      <c r="F638" s="24"/>
      <c r="G638" s="24"/>
      <c r="H638" s="24"/>
      <c r="I638" s="123"/>
      <c r="J638" s="123"/>
      <c r="K638" s="88"/>
      <c r="L638" s="88"/>
      <c r="M638" s="88"/>
      <c r="N638" s="88"/>
      <c r="O638" s="88"/>
      <c r="P638" s="88"/>
      <c r="Q638" s="88"/>
      <c r="R638" s="88"/>
    </row>
    <row r="639" spans="1:18" s="69" customFormat="1" ht="26.1" customHeight="1">
      <c r="A639" s="176"/>
      <c r="B639" s="176"/>
      <c r="C639" s="24"/>
      <c r="D639" s="24"/>
      <c r="E639" s="24"/>
      <c r="F639" s="24"/>
      <c r="G639" s="24"/>
      <c r="H639" s="24"/>
      <c r="I639" s="24"/>
      <c r="J639" s="24"/>
    </row>
    <row r="640" spans="1:18" s="24" customFormat="1" ht="30.75" customHeight="1">
      <c r="A640" s="176"/>
      <c r="B640" s="176"/>
      <c r="K640" s="69"/>
      <c r="L640" s="69"/>
      <c r="M640" s="69"/>
      <c r="N640" s="69"/>
      <c r="O640" s="69"/>
      <c r="P640" s="69"/>
      <c r="Q640" s="69"/>
      <c r="R640" s="69"/>
    </row>
    <row r="641" spans="1:18" s="69" customFormat="1" ht="26.1" customHeight="1">
      <c r="A641" s="176"/>
      <c r="B641" s="176"/>
      <c r="C641" s="24"/>
      <c r="D641" s="24"/>
      <c r="E641" s="24"/>
      <c r="F641" s="24"/>
      <c r="G641" s="24"/>
      <c r="H641" s="24"/>
      <c r="I641" s="24"/>
      <c r="J641" s="24"/>
    </row>
    <row r="642" spans="1:18" s="24" customFormat="1" ht="26.1" customHeight="1">
      <c r="A642" s="201"/>
      <c r="B642" s="202"/>
      <c r="C642" s="123"/>
      <c r="D642" s="123"/>
      <c r="E642" s="123"/>
      <c r="F642" s="123"/>
      <c r="G642" s="123"/>
      <c r="H642" s="123"/>
      <c r="K642" s="69"/>
      <c r="L642" s="69"/>
      <c r="M642" s="69"/>
      <c r="N642" s="69"/>
      <c r="O642" s="69"/>
      <c r="P642" s="69"/>
      <c r="Q642" s="69"/>
      <c r="R642" s="69"/>
    </row>
    <row r="643" spans="1:18" s="24" customFormat="1" ht="26.1" customHeight="1">
      <c r="A643" s="176"/>
      <c r="B643" s="177"/>
    </row>
    <row r="644" spans="1:18" s="24" customFormat="1" ht="26.1" customHeight="1">
      <c r="A644" s="176"/>
      <c r="B644" s="177"/>
      <c r="K644" s="69"/>
      <c r="L644" s="69"/>
      <c r="M644" s="69"/>
      <c r="N644" s="69"/>
      <c r="O644" s="69"/>
      <c r="P644" s="69"/>
      <c r="Q644" s="69"/>
      <c r="R644" s="69"/>
    </row>
    <row r="645" spans="1:18" s="88" customFormat="1" ht="26.1" customHeight="1">
      <c r="A645" s="176"/>
      <c r="B645" s="177"/>
      <c r="C645" s="24"/>
      <c r="D645" s="24"/>
      <c r="E645" s="24"/>
      <c r="F645" s="24"/>
      <c r="G645" s="24"/>
      <c r="H645" s="24"/>
      <c r="I645" s="24"/>
      <c r="J645" s="24"/>
      <c r="K645" s="175"/>
      <c r="L645" s="175"/>
      <c r="M645" s="175"/>
      <c r="N645" s="175"/>
      <c r="O645" s="175"/>
      <c r="P645" s="175"/>
      <c r="Q645" s="175"/>
      <c r="R645" s="175"/>
    </row>
    <row r="646" spans="1:18" s="69" customFormat="1" ht="26.1" customHeight="1">
      <c r="A646" s="176"/>
      <c r="B646" s="177"/>
      <c r="C646" s="24"/>
      <c r="D646" s="24"/>
      <c r="E646" s="24"/>
      <c r="F646" s="24"/>
      <c r="G646" s="24"/>
      <c r="H646" s="24"/>
      <c r="I646" s="24"/>
      <c r="J646" s="24"/>
    </row>
    <row r="647" spans="1:18" s="69" customFormat="1" ht="35.25" customHeight="1">
      <c r="A647" s="176"/>
      <c r="B647" s="176"/>
      <c r="C647" s="24"/>
      <c r="D647" s="24"/>
      <c r="E647" s="24"/>
      <c r="F647" s="24"/>
      <c r="G647" s="24"/>
      <c r="H647" s="24"/>
      <c r="I647" s="24"/>
      <c r="J647" s="24"/>
    </row>
    <row r="648" spans="1:18" s="69" customFormat="1" ht="38.25" customHeight="1">
      <c r="A648" s="176"/>
      <c r="B648" s="177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</row>
    <row r="649" spans="1:18" s="69" customFormat="1" ht="29.25" customHeight="1">
      <c r="A649" s="176"/>
      <c r="B649" s="176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</row>
    <row r="650" spans="1:18" s="24" customFormat="1" ht="29.25" customHeight="1">
      <c r="A650" s="176"/>
      <c r="B650" s="177"/>
    </row>
    <row r="651" spans="1:18" s="69" customFormat="1" ht="30.75" customHeight="1">
      <c r="A651" s="176"/>
      <c r="B651" s="177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</row>
    <row r="652" spans="1:18" s="175" customFormat="1" ht="34.5" customHeight="1">
      <c r="A652" s="176"/>
      <c r="B652" s="176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</row>
    <row r="653" spans="1:18" s="69" customFormat="1" ht="26.1" customHeight="1">
      <c r="A653" s="176"/>
      <c r="B653" s="176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</row>
    <row r="654" spans="1:18" s="69" customFormat="1" ht="35.25" customHeight="1">
      <c r="A654" s="176"/>
      <c r="B654" s="176"/>
      <c r="C654" s="24"/>
      <c r="D654" s="24"/>
      <c r="E654" s="24"/>
      <c r="F654" s="24"/>
      <c r="G654" s="24"/>
      <c r="H654" s="24"/>
      <c r="I654" s="24"/>
      <c r="J654" s="24"/>
    </row>
    <row r="655" spans="1:18" s="24" customFormat="1" ht="31.5" customHeight="1">
      <c r="A655" s="176"/>
      <c r="B655" s="176"/>
      <c r="K655" s="69"/>
      <c r="L655" s="69"/>
      <c r="M655" s="69"/>
      <c r="N655" s="69"/>
      <c r="O655" s="69"/>
      <c r="P655" s="69"/>
      <c r="Q655" s="69"/>
      <c r="R655" s="69"/>
    </row>
    <row r="656" spans="1:18" s="24" customFormat="1" ht="26.1" customHeight="1">
      <c r="A656" s="176"/>
      <c r="B656" s="176"/>
      <c r="K656" s="69"/>
      <c r="L656" s="69"/>
      <c r="M656" s="69"/>
      <c r="N656" s="69"/>
      <c r="O656" s="69"/>
      <c r="P656" s="69"/>
      <c r="Q656" s="69"/>
      <c r="R656" s="69"/>
    </row>
    <row r="657" spans="1:18" s="24" customFormat="1" ht="26.1" customHeight="1">
      <c r="A657" s="176"/>
      <c r="B657" s="176"/>
      <c r="K657" s="69"/>
      <c r="L657" s="69"/>
      <c r="M657" s="69"/>
      <c r="N657" s="69"/>
      <c r="O657" s="69"/>
      <c r="P657" s="69"/>
      <c r="Q657" s="69"/>
      <c r="R657" s="69"/>
    </row>
    <row r="658" spans="1:18" s="24" customFormat="1" ht="26.1" customHeight="1">
      <c r="A658" s="176"/>
      <c r="B658" s="177"/>
      <c r="I658" s="123"/>
      <c r="J658" s="123"/>
      <c r="K658" s="88"/>
      <c r="L658" s="88"/>
      <c r="M658" s="69"/>
      <c r="N658" s="69"/>
      <c r="O658" s="69"/>
      <c r="P658" s="69"/>
      <c r="Q658" s="69"/>
      <c r="R658" s="69"/>
    </row>
    <row r="659" spans="1:18" s="24" customFormat="1" ht="26.1" customHeight="1">
      <c r="A659" s="176"/>
      <c r="B659" s="177"/>
      <c r="I659" s="123"/>
      <c r="J659" s="123"/>
      <c r="K659" s="123"/>
      <c r="L659" s="123"/>
    </row>
    <row r="660" spans="1:18" s="24" customFormat="1" ht="30.75" customHeight="1">
      <c r="A660" s="176"/>
      <c r="B660" s="177"/>
      <c r="I660" s="123"/>
      <c r="J660" s="123"/>
      <c r="K660" s="88"/>
      <c r="L660" s="88"/>
      <c r="M660" s="69"/>
      <c r="N660" s="69"/>
      <c r="O660" s="69"/>
      <c r="P660" s="69"/>
      <c r="Q660" s="69"/>
      <c r="R660" s="69"/>
    </row>
    <row r="661" spans="1:18" s="69" customFormat="1" ht="26.1" customHeight="1">
      <c r="A661" s="176"/>
      <c r="B661" s="177"/>
      <c r="C661" s="24"/>
      <c r="D661" s="24"/>
      <c r="E661" s="24"/>
      <c r="F661" s="24"/>
      <c r="G661" s="24"/>
      <c r="H661" s="24"/>
      <c r="I661" s="123"/>
      <c r="J661" s="123"/>
      <c r="K661" s="88"/>
      <c r="L661" s="88"/>
    </row>
    <row r="662" spans="1:18" s="69" customFormat="1" ht="26.1" customHeight="1">
      <c r="A662" s="201"/>
      <c r="B662" s="202"/>
      <c r="C662" s="123"/>
      <c r="D662" s="123"/>
      <c r="E662" s="123"/>
      <c r="F662" s="123"/>
      <c r="G662" s="123"/>
      <c r="H662" s="123"/>
      <c r="I662" s="24"/>
      <c r="J662" s="24"/>
    </row>
    <row r="663" spans="1:18" s="69" customFormat="1" ht="26.1" customHeight="1">
      <c r="A663" s="201"/>
      <c r="B663" s="201"/>
      <c r="C663" s="123"/>
      <c r="D663" s="123"/>
      <c r="E663" s="123"/>
      <c r="F663" s="123"/>
      <c r="G663" s="123"/>
      <c r="H663" s="123"/>
      <c r="I663" s="24"/>
      <c r="J663" s="24"/>
      <c r="K663" s="24"/>
      <c r="L663" s="24"/>
      <c r="M663" s="24"/>
      <c r="N663" s="24"/>
      <c r="O663" s="24"/>
      <c r="P663" s="24"/>
      <c r="Q663" s="24"/>
      <c r="R663" s="24"/>
    </row>
    <row r="664" spans="1:18" s="69" customFormat="1" ht="26.1" customHeight="1">
      <c r="A664" s="201"/>
      <c r="B664" s="202"/>
      <c r="C664" s="123"/>
      <c r="D664" s="123"/>
      <c r="E664" s="123"/>
      <c r="F664" s="123"/>
      <c r="G664" s="123"/>
      <c r="H664" s="123"/>
      <c r="I664" s="24"/>
      <c r="J664" s="24"/>
    </row>
    <row r="665" spans="1:18" s="69" customFormat="1" ht="26.1" customHeight="1">
      <c r="A665" s="201"/>
      <c r="B665" s="202"/>
      <c r="C665" s="123"/>
      <c r="D665" s="123"/>
      <c r="E665" s="123"/>
      <c r="F665" s="123"/>
      <c r="G665" s="123"/>
      <c r="H665" s="123"/>
      <c r="I665" s="24"/>
      <c r="J665" s="24"/>
    </row>
    <row r="666" spans="1:18" s="24" customFormat="1" ht="26.1" customHeight="1">
      <c r="A666" s="176"/>
      <c r="B666" s="177"/>
      <c r="K666" s="69"/>
      <c r="L666" s="69"/>
      <c r="M666" s="69"/>
      <c r="N666" s="69"/>
      <c r="O666" s="69"/>
      <c r="P666" s="69"/>
      <c r="Q666" s="69"/>
      <c r="R666" s="69"/>
    </row>
    <row r="667" spans="1:18" s="69" customFormat="1" ht="26.1" customHeight="1">
      <c r="A667" s="176"/>
      <c r="B667" s="176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</row>
    <row r="668" spans="1:18" s="69" customFormat="1" ht="26.1" customHeight="1">
      <c r="A668" s="176"/>
      <c r="B668" s="177"/>
      <c r="C668" s="24"/>
      <c r="D668" s="24"/>
      <c r="E668" s="24"/>
      <c r="F668" s="24"/>
      <c r="G668" s="24"/>
      <c r="H668" s="24"/>
      <c r="I668" s="24"/>
      <c r="J668" s="24"/>
    </row>
    <row r="669" spans="1:18" s="69" customFormat="1" ht="26.1" customHeight="1">
      <c r="A669" s="176"/>
      <c r="B669" s="177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</row>
    <row r="670" spans="1:18" s="24" customFormat="1" ht="26.1" customHeight="1">
      <c r="A670" s="176"/>
      <c r="B670" s="177"/>
    </row>
    <row r="671" spans="1:18" s="69" customFormat="1" ht="26.1" customHeight="1">
      <c r="A671" s="176"/>
      <c r="B671" s="176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</row>
    <row r="672" spans="1:18" s="69" customFormat="1" ht="26.1" customHeight="1">
      <c r="A672" s="176"/>
      <c r="B672" s="177"/>
      <c r="C672" s="24"/>
      <c r="D672" s="24"/>
      <c r="E672" s="24"/>
      <c r="F672" s="24"/>
      <c r="G672" s="24"/>
      <c r="H672" s="24"/>
      <c r="I672" s="24"/>
      <c r="J672" s="24"/>
    </row>
    <row r="673" spans="1:18" s="69" customFormat="1" ht="26.1" customHeight="1">
      <c r="A673" s="228"/>
      <c r="B673" s="228"/>
      <c r="C673" s="24"/>
      <c r="D673" s="24"/>
      <c r="E673" s="24"/>
      <c r="F673" s="24"/>
      <c r="G673" s="24"/>
      <c r="H673" s="24"/>
      <c r="I673" s="229"/>
      <c r="J673" s="229"/>
      <c r="K673" s="229"/>
      <c r="L673" s="229"/>
      <c r="M673" s="229"/>
      <c r="N673" s="229"/>
      <c r="O673" s="24"/>
      <c r="P673" s="24"/>
      <c r="Q673" s="24"/>
      <c r="R673" s="24"/>
    </row>
    <row r="674" spans="1:18" s="24" customFormat="1" ht="26.1" customHeight="1">
      <c r="A674" s="176"/>
      <c r="B674" s="176"/>
      <c r="I674" s="230"/>
      <c r="J674" s="230"/>
      <c r="K674" s="231"/>
      <c r="L674" s="231"/>
      <c r="M674" s="231"/>
      <c r="N674" s="231"/>
      <c r="O674" s="69"/>
      <c r="P674" s="69"/>
      <c r="Q674" s="69"/>
      <c r="R674" s="69"/>
    </row>
    <row r="675" spans="1:18" s="69" customFormat="1" ht="26.1" customHeight="1">
      <c r="A675" s="176"/>
      <c r="B675" s="176"/>
      <c r="C675" s="24"/>
      <c r="D675" s="24"/>
      <c r="E675" s="24"/>
      <c r="F675" s="24"/>
      <c r="G675" s="24"/>
      <c r="H675" s="24"/>
      <c r="I675" s="188"/>
      <c r="J675" s="188"/>
      <c r="K675" s="232"/>
      <c r="L675" s="232"/>
      <c r="M675" s="189"/>
      <c r="N675" s="189"/>
    </row>
    <row r="676" spans="1:18" s="24" customFormat="1" ht="26.1" customHeight="1">
      <c r="A676" s="176"/>
      <c r="B676" s="177"/>
      <c r="I676" s="188"/>
      <c r="J676" s="188"/>
      <c r="K676" s="232"/>
      <c r="L676" s="232"/>
      <c r="M676" s="189"/>
      <c r="N676" s="189"/>
      <c r="O676" s="69"/>
      <c r="P676" s="69"/>
      <c r="Q676" s="69"/>
      <c r="R676" s="69"/>
    </row>
    <row r="677" spans="1:18" s="24" customFormat="1" ht="29.25" customHeight="1">
      <c r="A677" s="176"/>
      <c r="B677" s="176"/>
      <c r="C677" s="233"/>
      <c r="D677" s="233"/>
      <c r="E677" s="211"/>
      <c r="F677" s="234"/>
      <c r="G677" s="235"/>
      <c r="H677" s="229"/>
      <c r="I677" s="176"/>
      <c r="J677" s="176"/>
      <c r="K677" s="201"/>
      <c r="L677" s="201"/>
      <c r="M677" s="176"/>
      <c r="N677" s="176"/>
    </row>
    <row r="678" spans="1:18" ht="26.1" customHeight="1">
      <c r="A678" s="176"/>
      <c r="B678" s="177"/>
      <c r="C678" s="230"/>
      <c r="D678" s="230"/>
      <c r="E678" s="230"/>
      <c r="F678" s="230"/>
      <c r="G678" s="230"/>
      <c r="H678" s="230"/>
      <c r="I678" s="172"/>
      <c r="J678" s="172"/>
      <c r="K678" s="173"/>
      <c r="L678" s="173"/>
      <c r="M678" s="173"/>
      <c r="N678" s="173"/>
      <c r="O678" s="69"/>
      <c r="P678" s="69"/>
      <c r="Q678" s="69"/>
      <c r="R678" s="69"/>
    </row>
    <row r="679" spans="1:18" s="69" customFormat="1" ht="26.1" customHeight="1">
      <c r="A679" s="176"/>
      <c r="B679" s="177"/>
      <c r="C679" s="230"/>
      <c r="D679" s="230"/>
      <c r="E679" s="236"/>
      <c r="F679" s="237"/>
      <c r="G679" s="237"/>
      <c r="H679" s="188"/>
      <c r="I679" s="170"/>
      <c r="J679" s="170"/>
      <c r="K679" s="172"/>
      <c r="L679" s="172"/>
      <c r="M679" s="170"/>
      <c r="N679" s="170"/>
      <c r="O679" s="24"/>
      <c r="P679" s="24"/>
      <c r="Q679" s="24"/>
      <c r="R679" s="24"/>
    </row>
    <row r="680" spans="1:18" ht="26.1" customHeight="1">
      <c r="A680" s="176"/>
      <c r="B680" s="177"/>
      <c r="C680" s="230"/>
      <c r="D680" s="230"/>
      <c r="E680" s="236"/>
      <c r="F680" s="237"/>
      <c r="G680" s="237"/>
      <c r="H680" s="188"/>
      <c r="I680" s="170"/>
      <c r="J680" s="170"/>
      <c r="K680" s="173"/>
      <c r="L680" s="173"/>
      <c r="M680" s="171"/>
      <c r="N680" s="171"/>
      <c r="O680" s="69"/>
      <c r="P680" s="69"/>
      <c r="Q680" s="69"/>
      <c r="R680" s="69"/>
    </row>
    <row r="681" spans="1:18" s="69" customFormat="1" ht="26.1" customHeight="1">
      <c r="A681" s="176"/>
      <c r="B681" s="176"/>
      <c r="C681" s="230"/>
      <c r="D681" s="230"/>
      <c r="E681" s="238"/>
      <c r="F681" s="237"/>
      <c r="G681" s="237"/>
      <c r="H681" s="176"/>
      <c r="I681" s="172"/>
      <c r="J681" s="172"/>
      <c r="K681" s="173"/>
      <c r="L681" s="173"/>
      <c r="M681" s="173"/>
      <c r="N681" s="173"/>
    </row>
    <row r="682" spans="1:18" s="69" customFormat="1" ht="26.1" customHeight="1">
      <c r="A682" s="176"/>
      <c r="B682" s="177"/>
      <c r="C682" s="227"/>
      <c r="D682" s="227"/>
      <c r="E682" s="239"/>
      <c r="F682" s="237"/>
      <c r="G682" s="237"/>
      <c r="H682" s="172"/>
      <c r="I682" s="170"/>
      <c r="J682" s="170"/>
      <c r="K682" s="173"/>
      <c r="L682" s="173"/>
      <c r="M682" s="171"/>
      <c r="N682" s="171"/>
    </row>
    <row r="683" spans="1:18" s="69" customFormat="1" ht="26.1" customHeight="1">
      <c r="A683" s="176"/>
      <c r="B683" s="176"/>
      <c r="C683" s="227"/>
      <c r="D683" s="227"/>
      <c r="E683" s="239"/>
      <c r="F683" s="237"/>
      <c r="G683" s="237"/>
      <c r="H683" s="170"/>
      <c r="I683" s="24"/>
      <c r="J683" s="24"/>
      <c r="K683" s="24"/>
      <c r="L683" s="24"/>
      <c r="M683" s="24"/>
      <c r="N683" s="24"/>
      <c r="O683" s="24"/>
      <c r="P683" s="24"/>
      <c r="Q683" s="24"/>
      <c r="R683" s="24"/>
    </row>
    <row r="684" spans="1:18" s="24" customFormat="1" ht="26.1" customHeight="1">
      <c r="A684" s="176"/>
      <c r="B684" s="177"/>
      <c r="C684" s="230"/>
      <c r="D684" s="230"/>
      <c r="E684" s="236"/>
      <c r="F684" s="240"/>
      <c r="G684" s="240"/>
      <c r="H684" s="170"/>
    </row>
    <row r="685" spans="1:18" s="69" customFormat="1" ht="26.1" customHeight="1">
      <c r="A685" s="176"/>
      <c r="B685" s="177"/>
      <c r="C685" s="227"/>
      <c r="D685" s="227"/>
      <c r="E685" s="241"/>
      <c r="F685" s="240"/>
      <c r="G685" s="240"/>
      <c r="H685" s="172"/>
      <c r="I685" s="24"/>
      <c r="J685" s="24"/>
      <c r="K685" s="24"/>
      <c r="L685" s="24"/>
      <c r="M685" s="24"/>
      <c r="N685" s="24"/>
      <c r="O685" s="24"/>
      <c r="P685" s="24"/>
      <c r="Q685" s="24"/>
      <c r="R685" s="24"/>
    </row>
    <row r="686" spans="1:18" s="24" customFormat="1" ht="26.1" customHeight="1">
      <c r="A686" s="176"/>
      <c r="B686" s="177"/>
      <c r="C686" s="230"/>
      <c r="D686" s="230"/>
      <c r="E686" s="238"/>
      <c r="F686" s="242"/>
      <c r="G686" s="242"/>
      <c r="H686" s="170"/>
      <c r="K686" s="69"/>
      <c r="L686" s="69"/>
      <c r="M686" s="69"/>
      <c r="N686" s="69"/>
      <c r="O686" s="69"/>
      <c r="P686" s="69"/>
      <c r="Q686" s="69"/>
      <c r="R686" s="69"/>
    </row>
    <row r="687" spans="1:18" s="69" customFormat="1" ht="30.75" customHeight="1">
      <c r="A687" s="176"/>
      <c r="B687" s="176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</row>
    <row r="688" spans="1:18" s="69" customFormat="1" ht="26.1" customHeight="1">
      <c r="A688" s="176"/>
      <c r="B688" s="176"/>
      <c r="C688" s="24"/>
      <c r="D688" s="24"/>
      <c r="E688" s="24"/>
      <c r="F688" s="24"/>
      <c r="G688" s="24"/>
      <c r="H688" s="24"/>
      <c r="I688" s="24"/>
      <c r="J688" s="24"/>
    </row>
    <row r="689" spans="1:25" s="69" customFormat="1" ht="26.1" customHeight="1">
      <c r="A689" s="176"/>
      <c r="B689" s="176"/>
      <c r="C689" s="24"/>
      <c r="D689" s="24"/>
      <c r="E689" s="24"/>
      <c r="F689" s="24"/>
      <c r="G689" s="24"/>
      <c r="H689" s="24"/>
      <c r="I689" s="24"/>
      <c r="J689" s="24"/>
    </row>
    <row r="690" spans="1:25" s="24" customFormat="1" ht="26.1" customHeight="1">
      <c r="A690" s="176"/>
      <c r="B690" s="177"/>
      <c r="K690" s="69"/>
      <c r="L690" s="69"/>
      <c r="M690" s="69"/>
      <c r="N690" s="69"/>
      <c r="O690" s="69"/>
      <c r="P690" s="69"/>
      <c r="Q690" s="69"/>
      <c r="R690" s="69"/>
    </row>
    <row r="691" spans="1:25" s="24" customFormat="1" ht="26.1" customHeight="1">
      <c r="A691" s="176"/>
      <c r="B691" s="176"/>
      <c r="K691" s="69"/>
      <c r="L691" s="69"/>
      <c r="M691" s="69"/>
      <c r="N691" s="69"/>
      <c r="O691" s="69"/>
      <c r="P691" s="69"/>
      <c r="Q691" s="69"/>
      <c r="R691" s="69"/>
    </row>
    <row r="692" spans="1:25" s="24" customFormat="1" ht="26.1" customHeight="1">
      <c r="A692" s="176"/>
      <c r="B692" s="177"/>
    </row>
    <row r="693" spans="1:25" s="69" customFormat="1" ht="26.1" customHeight="1">
      <c r="A693" s="176"/>
      <c r="B693" s="177"/>
      <c r="C693" s="24"/>
      <c r="D693" s="24"/>
      <c r="E693" s="24"/>
      <c r="F693" s="24"/>
      <c r="G693" s="24"/>
      <c r="H693" s="24"/>
      <c r="I693" s="24"/>
      <c r="J693" s="24"/>
    </row>
    <row r="694" spans="1:25" s="24" customFormat="1" ht="26.1" customHeight="1">
      <c r="A694" s="176"/>
      <c r="B694" s="177"/>
    </row>
    <row r="695" spans="1:25" s="69" customFormat="1" ht="26.1" customHeight="1">
      <c r="A695" s="176"/>
      <c r="B695" s="177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</row>
    <row r="696" spans="1:25" s="69" customFormat="1" ht="26.1" customHeight="1">
      <c r="A696" s="170"/>
      <c r="B696" s="170"/>
      <c r="C696" s="24"/>
      <c r="D696" s="24"/>
      <c r="E696" s="24"/>
      <c r="F696" s="24"/>
      <c r="G696" s="24"/>
      <c r="H696" s="24"/>
      <c r="I696" s="24"/>
      <c r="J696" s="24"/>
    </row>
    <row r="697" spans="1:25" s="69" customFormat="1" ht="26.1" customHeight="1">
      <c r="A697" s="170"/>
      <c r="B697" s="171"/>
      <c r="C697" s="24"/>
      <c r="D697" s="24"/>
      <c r="E697" s="24"/>
      <c r="F697" s="24"/>
      <c r="G697" s="24"/>
      <c r="H697" s="24"/>
      <c r="I697" s="24"/>
      <c r="J697" s="24"/>
      <c r="K697" s="1"/>
      <c r="L697" s="1"/>
      <c r="M697" s="1"/>
      <c r="N697" s="213"/>
      <c r="O697" s="212"/>
      <c r="P697" s="212"/>
      <c r="Q697" s="212"/>
      <c r="R697" s="223"/>
    </row>
    <row r="698" spans="1:25" s="69" customFormat="1" ht="26.1" customHeight="1">
      <c r="A698" s="199"/>
      <c r="B698" s="199"/>
      <c r="C698" s="24"/>
      <c r="D698" s="24"/>
      <c r="E698" s="24"/>
      <c r="F698" s="24"/>
      <c r="G698" s="24"/>
      <c r="H698" s="24"/>
      <c r="I698" s="24"/>
      <c r="J698" s="24"/>
      <c r="K698" s="243"/>
      <c r="L698" s="244"/>
      <c r="M698" s="244"/>
      <c r="N698" s="215"/>
      <c r="O698" s="215"/>
      <c r="P698" s="215"/>
      <c r="Q698" s="215"/>
      <c r="R698" s="215"/>
    </row>
    <row r="699" spans="1:25" s="24" customFormat="1" ht="26.1" customHeight="1">
      <c r="A699" s="199"/>
      <c r="B699" s="199"/>
      <c r="K699" s="243"/>
      <c r="L699" s="244"/>
      <c r="M699" s="244"/>
      <c r="N699" s="215"/>
      <c r="O699" s="215"/>
      <c r="P699" s="224"/>
      <c r="Q699" s="224"/>
      <c r="R699" s="225"/>
    </row>
    <row r="700" spans="1:25" s="69" customFormat="1" ht="26.1" customHeight="1">
      <c r="A700" s="203"/>
      <c r="B700" s="204"/>
      <c r="C700" s="24"/>
      <c r="D700" s="24"/>
      <c r="E700" s="24"/>
      <c r="F700" s="24"/>
      <c r="G700" s="24"/>
      <c r="H700" s="24"/>
      <c r="I700" s="24"/>
      <c r="J700" s="24"/>
      <c r="K700" s="243"/>
      <c r="L700" s="244"/>
      <c r="M700" s="244"/>
      <c r="N700" s="215"/>
      <c r="O700" s="215"/>
      <c r="P700" s="224"/>
      <c r="Q700" s="224"/>
      <c r="R700" s="225"/>
    </row>
    <row r="701" spans="1:25" s="24" customFormat="1" ht="26.1" customHeight="1">
      <c r="A701" s="203"/>
      <c r="B701" s="204"/>
      <c r="K701" s="243"/>
      <c r="L701" s="244"/>
      <c r="M701" s="244"/>
      <c r="N701" s="215"/>
      <c r="O701" s="215"/>
      <c r="P701" s="224"/>
      <c r="Q701" s="224"/>
      <c r="R701" s="225"/>
    </row>
    <row r="702" spans="1:25" s="24" customFormat="1" ht="26.1" customHeight="1">
      <c r="A702" s="176"/>
      <c r="B702" s="177"/>
      <c r="K702" s="241"/>
      <c r="L702" s="237"/>
      <c r="M702" s="237"/>
      <c r="N702" s="216"/>
      <c r="O702" s="216"/>
      <c r="P702" s="226"/>
      <c r="Q702" s="226"/>
      <c r="R702" s="227"/>
    </row>
    <row r="703" spans="1:25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K703" s="243"/>
      <c r="L703" s="244"/>
      <c r="M703" s="244"/>
      <c r="N703" s="215"/>
      <c r="O703" s="215"/>
      <c r="P703" s="224"/>
      <c r="Q703" s="224"/>
      <c r="R703" s="225"/>
    </row>
    <row r="704" spans="1:25" s="69" customFormat="1" ht="26.1" customHeight="1">
      <c r="A704" s="176"/>
      <c r="B704" s="177"/>
      <c r="C704" s="24"/>
      <c r="D704" s="24"/>
      <c r="E704" s="24"/>
      <c r="F704" s="24"/>
      <c r="G704" s="24"/>
      <c r="H704" s="24"/>
      <c r="I704" s="24"/>
      <c r="J704" s="24"/>
      <c r="K704" s="241"/>
      <c r="L704" s="237"/>
      <c r="M704" s="237"/>
      <c r="N704" s="216"/>
      <c r="O704" s="216"/>
      <c r="P704" s="216"/>
      <c r="Q704" s="216"/>
      <c r="R704" s="216"/>
      <c r="S704" s="213"/>
      <c r="T704" s="213"/>
      <c r="U704" s="213"/>
      <c r="V704" s="213"/>
      <c r="W704" s="213"/>
      <c r="X704" s="214"/>
      <c r="Y704" s="214"/>
    </row>
    <row r="705" spans="1:25" s="69" customFormat="1" ht="26.1" customHeight="1">
      <c r="A705" s="176"/>
      <c r="B705" s="177"/>
      <c r="C705" s="24"/>
      <c r="D705" s="24"/>
      <c r="E705" s="24"/>
      <c r="F705" s="24"/>
      <c r="G705" s="24"/>
      <c r="H705" s="24"/>
      <c r="I705" s="24"/>
      <c r="J705" s="24"/>
      <c r="K705" s="243"/>
      <c r="L705" s="244"/>
      <c r="M705" s="244"/>
      <c r="N705" s="215"/>
      <c r="O705" s="215"/>
      <c r="P705" s="215"/>
      <c r="Q705" s="215"/>
      <c r="R705" s="215"/>
      <c r="S705" s="215"/>
      <c r="T705" s="215"/>
      <c r="U705" s="215"/>
      <c r="V705" s="215"/>
      <c r="W705" s="215"/>
      <c r="X705" s="214"/>
      <c r="Y705" s="214"/>
    </row>
    <row r="706" spans="1:25" s="69" customFormat="1" ht="26.1" customHeight="1">
      <c r="A706" s="176"/>
      <c r="B706" s="176"/>
      <c r="C706" s="24"/>
      <c r="D706" s="24"/>
      <c r="E706" s="24"/>
      <c r="F706" s="24"/>
      <c r="G706" s="24"/>
      <c r="H706" s="24"/>
      <c r="I706" s="24"/>
      <c r="J706" s="24"/>
      <c r="S706" s="225"/>
      <c r="T706" s="244"/>
      <c r="U706" s="215"/>
      <c r="V706" s="215"/>
      <c r="W706" s="215"/>
      <c r="X706" s="214"/>
      <c r="Y706" s="214"/>
    </row>
    <row r="707" spans="1:25" s="69" customFormat="1" ht="26.1" customHeight="1">
      <c r="A707" s="176"/>
      <c r="B707" s="177"/>
      <c r="C707" s="24"/>
      <c r="D707" s="24"/>
      <c r="E707" s="24"/>
      <c r="F707" s="24"/>
      <c r="G707" s="24"/>
      <c r="H707" s="24"/>
      <c r="I707" s="24"/>
      <c r="J707" s="24"/>
      <c r="K707" s="88"/>
      <c r="L707" s="88"/>
      <c r="M707" s="88"/>
      <c r="N707" s="88"/>
      <c r="O707" s="88"/>
      <c r="P707" s="88"/>
      <c r="Q707" s="88"/>
      <c r="R707" s="88"/>
      <c r="S707" s="225"/>
      <c r="T707" s="244"/>
      <c r="U707" s="215"/>
      <c r="V707" s="215"/>
      <c r="W707" s="215"/>
      <c r="X707" s="214"/>
      <c r="Y707" s="214"/>
    </row>
    <row r="708" spans="1:25" s="69" customFormat="1" ht="26.1" customHeight="1">
      <c r="A708" s="176"/>
      <c r="B708" s="176"/>
      <c r="C708" s="24"/>
      <c r="D708" s="24"/>
      <c r="E708" s="24"/>
      <c r="F708" s="24"/>
      <c r="G708" s="24"/>
      <c r="H708" s="24"/>
      <c r="I708" s="24"/>
      <c r="J708" s="24"/>
      <c r="S708" s="225"/>
      <c r="T708" s="244"/>
      <c r="U708" s="215"/>
      <c r="V708" s="215"/>
      <c r="W708" s="215"/>
      <c r="X708" s="214"/>
      <c r="Y708" s="214"/>
    </row>
    <row r="709" spans="1:25" s="24" customFormat="1" ht="26.1" customHeight="1">
      <c r="A709" s="176"/>
      <c r="B709" s="177"/>
      <c r="K709" s="22" t="e">
        <f>#REF!</f>
        <v>#REF!</v>
      </c>
      <c r="S709" s="227"/>
      <c r="T709" s="237"/>
      <c r="U709" s="216"/>
      <c r="V709" s="216"/>
      <c r="W709" s="216"/>
      <c r="X709" s="217"/>
      <c r="Y709" s="217"/>
    </row>
    <row r="710" spans="1:25" s="69" customFormat="1" ht="26.1" customHeight="1">
      <c r="A710" s="245"/>
      <c r="B710" s="246"/>
      <c r="C710" s="24"/>
      <c r="D710" s="24"/>
      <c r="E710" s="24"/>
      <c r="F710" s="24"/>
      <c r="G710" s="24"/>
      <c r="H710" s="24"/>
      <c r="I710" s="24"/>
      <c r="J710" s="24"/>
      <c r="S710" s="225"/>
      <c r="T710" s="244"/>
      <c r="U710" s="215"/>
      <c r="V710" s="215"/>
      <c r="W710" s="215"/>
      <c r="X710" s="214"/>
      <c r="Y710" s="214"/>
    </row>
    <row r="711" spans="1:25" s="24" customFormat="1" ht="26.1" customHeight="1">
      <c r="A711" s="245"/>
      <c r="B711" s="246"/>
      <c r="S711" s="216"/>
      <c r="T711" s="216"/>
      <c r="U711" s="216"/>
      <c r="V711" s="216"/>
      <c r="W711" s="216"/>
      <c r="X711" s="217"/>
      <c r="Y711" s="217"/>
    </row>
    <row r="712" spans="1:25" s="69" customFormat="1" ht="26.1" customHeight="1">
      <c r="A712" s="245"/>
      <c r="B712" s="246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15"/>
      <c r="T712" s="215"/>
      <c r="U712" s="215"/>
      <c r="V712" s="215"/>
      <c r="W712" s="215"/>
      <c r="X712" s="214"/>
      <c r="Y712" s="214"/>
    </row>
    <row r="713" spans="1:25" s="69" customFormat="1" ht="42" customHeight="1">
      <c r="A713" s="245"/>
      <c r="B713" s="245"/>
      <c r="C713" s="24"/>
      <c r="D713" s="24"/>
      <c r="E713" s="24"/>
      <c r="F713" s="24"/>
      <c r="G713" s="24"/>
      <c r="H713" s="24"/>
      <c r="I713" s="24"/>
      <c r="J713" s="24"/>
    </row>
    <row r="714" spans="1:25" s="69" customFormat="1" ht="36.75" customHeight="1">
      <c r="A714" s="245"/>
      <c r="B714" s="246"/>
      <c r="C714" s="24"/>
      <c r="D714" s="24"/>
      <c r="E714" s="24"/>
      <c r="F714" s="24"/>
      <c r="G714" s="24"/>
      <c r="H714" s="24"/>
      <c r="I714" s="24"/>
      <c r="J714" s="24"/>
      <c r="S714" s="88"/>
      <c r="T714" s="88"/>
      <c r="U714" s="88"/>
      <c r="V714" s="88"/>
      <c r="W714" s="88"/>
    </row>
    <row r="715" spans="1:25" s="69" customFormat="1" ht="26.1" customHeight="1">
      <c r="A715" s="245"/>
      <c r="B715" s="245"/>
      <c r="C715" s="24"/>
      <c r="D715" s="24"/>
      <c r="E715" s="24"/>
      <c r="F715" s="24"/>
      <c r="G715" s="24"/>
      <c r="H715" s="24"/>
      <c r="I715" s="24"/>
      <c r="J715" s="24"/>
    </row>
    <row r="716" spans="1:25" s="24" customFormat="1" ht="26.1" customHeight="1">
      <c r="A716" s="245"/>
      <c r="B716" s="245"/>
      <c r="K716" s="69"/>
      <c r="L716" s="69"/>
      <c r="M716" s="69"/>
      <c r="N716" s="69"/>
      <c r="O716" s="69"/>
      <c r="P716" s="69"/>
      <c r="Q716" s="69"/>
      <c r="R716" s="69"/>
    </row>
    <row r="717" spans="1:25" s="69" customFormat="1" ht="26.1" customHeight="1">
      <c r="A717" s="245"/>
      <c r="B717" s="246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</row>
    <row r="718" spans="1:25" s="24" customFormat="1" ht="26.1" customHeight="1">
      <c r="A718" s="245"/>
      <c r="B718" s="246"/>
      <c r="K718" s="69"/>
      <c r="L718" s="69"/>
      <c r="M718" s="69"/>
      <c r="N718" s="69"/>
      <c r="O718" s="69"/>
      <c r="P718" s="69"/>
      <c r="Q718" s="69"/>
      <c r="R718" s="69"/>
    </row>
    <row r="719" spans="1:25" s="24" customFormat="1" ht="26.1" customHeight="1">
      <c r="A719" s="245"/>
      <c r="B719" s="246"/>
      <c r="K719" s="73"/>
      <c r="L719" s="73"/>
      <c r="M719" s="73"/>
      <c r="N719" s="73"/>
      <c r="O719" s="73"/>
      <c r="P719" s="73"/>
      <c r="Q719" s="73"/>
      <c r="R719" s="73"/>
    </row>
    <row r="720" spans="1:25" s="69" customFormat="1" ht="26.1" customHeight="1">
      <c r="A720" s="245"/>
      <c r="B720" s="246"/>
      <c r="C720" s="24"/>
      <c r="D720" s="24"/>
      <c r="E720" s="24"/>
      <c r="F720" s="24"/>
      <c r="G720" s="24"/>
      <c r="H720" s="24"/>
      <c r="I720" s="24"/>
      <c r="J720" s="24"/>
    </row>
    <row r="721" spans="1:18" s="69" customFormat="1" ht="26.1" customHeight="1">
      <c r="A721" s="245"/>
      <c r="B721" s="245"/>
      <c r="C721" s="24"/>
      <c r="D721" s="24"/>
      <c r="E721" s="24"/>
      <c r="F721" s="24"/>
      <c r="G721" s="24"/>
      <c r="H721" s="24"/>
      <c r="I721" s="24"/>
      <c r="J721" s="24"/>
    </row>
    <row r="722" spans="1:18" s="69" customFormat="1" ht="26.1" customHeight="1">
      <c r="A722" s="245"/>
      <c r="B722" s="246"/>
      <c r="C722" s="24"/>
      <c r="D722" s="24"/>
      <c r="E722" s="24"/>
      <c r="F722" s="24"/>
      <c r="G722" s="24"/>
      <c r="H722" s="24"/>
      <c r="I722" s="24"/>
      <c r="J722" s="24"/>
    </row>
    <row r="723" spans="1:18" s="69" customFormat="1" ht="26.1" customHeight="1">
      <c r="A723" s="247"/>
      <c r="B723" s="248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</row>
    <row r="724" spans="1:18" s="24" customFormat="1" ht="26.1" customHeight="1">
      <c r="A724" s="245"/>
      <c r="B724" s="246"/>
    </row>
    <row r="725" spans="1:18" s="69" customFormat="1" ht="26.1" customHeight="1">
      <c r="A725" s="245"/>
      <c r="B725" s="246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</row>
    <row r="726" spans="1:18" s="73" customFormat="1" ht="26.1" customHeight="1">
      <c r="A726" s="245"/>
      <c r="B726" s="246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</row>
    <row r="727" spans="1:18" s="69" customFormat="1" ht="26.1" customHeight="1">
      <c r="A727" s="245"/>
      <c r="B727" s="245"/>
      <c r="C727" s="24"/>
      <c r="D727" s="24"/>
      <c r="E727" s="24"/>
      <c r="F727" s="24"/>
      <c r="G727" s="24"/>
      <c r="H727" s="24"/>
      <c r="I727" s="24"/>
      <c r="J727" s="24"/>
      <c r="K727" s="175"/>
      <c r="L727" s="175"/>
      <c r="M727" s="175"/>
      <c r="N727" s="175"/>
      <c r="O727" s="175"/>
      <c r="P727" s="175"/>
      <c r="Q727" s="175"/>
      <c r="R727" s="175"/>
    </row>
    <row r="728" spans="1:18" s="69" customFormat="1" ht="26.1" customHeight="1">
      <c r="A728" s="245"/>
      <c r="B728" s="245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</row>
    <row r="729" spans="1:18" s="69" customFormat="1" ht="41.25" customHeight="1">
      <c r="A729" s="176"/>
      <c r="B729" s="176"/>
      <c r="C729" s="24"/>
      <c r="D729" s="24"/>
      <c r="E729" s="24"/>
      <c r="F729" s="24"/>
      <c r="G729" s="24"/>
      <c r="H729" s="24"/>
      <c r="I729" s="24"/>
      <c r="J729" s="24"/>
    </row>
    <row r="730" spans="1:18" s="24" customFormat="1" ht="26.1" customHeight="1">
      <c r="A730" s="176"/>
      <c r="B730" s="176"/>
      <c r="K730" s="69"/>
      <c r="L730" s="69"/>
      <c r="M730" s="69"/>
      <c r="N730" s="69"/>
      <c r="O730" s="69"/>
      <c r="P730" s="69"/>
      <c r="Q730" s="69"/>
      <c r="R730" s="69"/>
    </row>
    <row r="731" spans="1:18" s="24" customFormat="1" ht="26.1" customHeight="1">
      <c r="A731" s="176"/>
      <c r="B731" s="176"/>
      <c r="K731" s="69"/>
      <c r="L731" s="69"/>
      <c r="M731" s="69"/>
      <c r="N731" s="69"/>
      <c r="O731" s="69"/>
      <c r="P731" s="69"/>
      <c r="Q731" s="69"/>
      <c r="R731" s="69"/>
    </row>
    <row r="732" spans="1:18" s="24" customFormat="1" ht="26.1" customHeight="1">
      <c r="A732" s="176"/>
      <c r="B732" s="176"/>
      <c r="K732" s="69"/>
      <c r="L732" s="69"/>
      <c r="M732" s="69"/>
      <c r="N732" s="69"/>
      <c r="O732" s="69"/>
      <c r="P732" s="69"/>
      <c r="Q732" s="69"/>
      <c r="R732" s="69"/>
    </row>
    <row r="733" spans="1:18" s="24" customFormat="1" ht="26.1" customHeight="1">
      <c r="A733" s="176"/>
      <c r="B733" s="177"/>
      <c r="K733" s="69"/>
      <c r="L733" s="69"/>
      <c r="M733" s="69"/>
      <c r="N733" s="69"/>
      <c r="O733" s="69"/>
      <c r="P733" s="69"/>
      <c r="Q733" s="69"/>
      <c r="R733" s="69"/>
    </row>
    <row r="734" spans="1:18" s="175" customFormat="1" ht="26.1" customHeight="1">
      <c r="A734" s="176"/>
      <c r="B734" s="177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</row>
    <row r="735" spans="1:18" s="24" customFormat="1" ht="26.1" customHeight="1">
      <c r="A735" s="176"/>
      <c r="B735" s="177"/>
      <c r="K735" s="69"/>
      <c r="L735" s="69"/>
      <c r="M735" s="69"/>
      <c r="N735" s="69"/>
      <c r="O735" s="69"/>
      <c r="P735" s="69"/>
      <c r="Q735" s="69"/>
      <c r="R735" s="69"/>
    </row>
    <row r="736" spans="1:18" s="69" customFormat="1" ht="26.1" customHeight="1">
      <c r="A736" s="176"/>
      <c r="B736" s="177"/>
      <c r="C736" s="24"/>
      <c r="D736" s="24"/>
      <c r="E736" s="24"/>
      <c r="F736" s="24"/>
      <c r="G736" s="24"/>
      <c r="H736" s="24"/>
      <c r="I736" s="24"/>
      <c r="J736" s="24"/>
    </row>
    <row r="737" spans="1:18" s="69" customFormat="1" ht="26.1" customHeight="1">
      <c r="A737" s="176"/>
      <c r="B737" s="17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s="69" customFormat="1" ht="26.1" customHeight="1">
      <c r="A738" s="176"/>
      <c r="B738" s="176"/>
      <c r="C738" s="24"/>
      <c r="D738" s="24"/>
      <c r="E738" s="24"/>
      <c r="F738" s="24"/>
      <c r="G738" s="24"/>
      <c r="H738" s="24"/>
      <c r="I738" s="24"/>
      <c r="J738" s="24"/>
    </row>
    <row r="739" spans="1:18" s="69" customFormat="1" ht="26.1" customHeight="1">
      <c r="A739" s="176"/>
      <c r="B739" s="177"/>
      <c r="C739" s="24"/>
      <c r="D739" s="24"/>
      <c r="E739" s="24"/>
      <c r="F739" s="24"/>
      <c r="G739" s="24"/>
      <c r="H739" s="24"/>
      <c r="I739" s="24"/>
      <c r="J739" s="24"/>
    </row>
    <row r="740" spans="1:18" s="69" customFormat="1" ht="26.1" customHeight="1">
      <c r="A740" s="176"/>
      <c r="B740" s="177"/>
      <c r="C740" s="24"/>
      <c r="D740" s="24"/>
      <c r="E740" s="24"/>
      <c r="F740" s="24"/>
      <c r="G740" s="24"/>
      <c r="H740" s="24"/>
      <c r="I740" s="24"/>
      <c r="J740" s="24"/>
    </row>
    <row r="741" spans="1:18" s="24" customFormat="1" ht="26.1" customHeight="1">
      <c r="A741" s="176"/>
      <c r="B741" s="176"/>
      <c r="K741" s="69"/>
      <c r="L741" s="69"/>
      <c r="M741" s="69"/>
      <c r="N741" s="69"/>
      <c r="O741" s="69"/>
      <c r="P741" s="69"/>
      <c r="Q741" s="69"/>
      <c r="R741" s="69"/>
    </row>
    <row r="742" spans="1:18" s="69" customFormat="1" ht="26.1" customHeight="1">
      <c r="A742" s="176"/>
      <c r="B742" s="177"/>
      <c r="C742" s="24"/>
      <c r="D742" s="24"/>
      <c r="E742" s="24"/>
      <c r="F742" s="24"/>
      <c r="G742" s="24"/>
      <c r="H742" s="24"/>
      <c r="I742" s="24"/>
      <c r="J742" s="24"/>
      <c r="K742" s="73"/>
      <c r="L742" s="73"/>
      <c r="M742" s="73"/>
      <c r="N742" s="73"/>
      <c r="O742" s="73"/>
      <c r="P742" s="73"/>
      <c r="Q742" s="73"/>
      <c r="R742" s="73"/>
    </row>
    <row r="743" spans="1:18" s="69" customFormat="1" ht="26.1" customHeight="1">
      <c r="A743" s="176"/>
      <c r="B743" s="177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</row>
    <row r="744" spans="1:18" s="24" customFormat="1" ht="26.1" customHeight="1">
      <c r="A744" s="176"/>
      <c r="B744" s="177"/>
    </row>
    <row r="745" spans="1:18" s="69" customFormat="1" ht="26.1" customHeight="1">
      <c r="A745" s="176"/>
      <c r="B745" s="177"/>
      <c r="C745" s="24"/>
      <c r="D745" s="24"/>
      <c r="E745" s="24"/>
      <c r="F745" s="24"/>
      <c r="G745" s="24"/>
      <c r="H745" s="24"/>
      <c r="I745" s="24"/>
      <c r="J745" s="24"/>
    </row>
    <row r="746" spans="1:18" s="69" customFormat="1" ht="26.1" customHeight="1">
      <c r="A746" s="176"/>
      <c r="B746" s="177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</row>
    <row r="747" spans="1:18" s="69" customFormat="1" ht="26.1" customHeight="1">
      <c r="A747" s="176"/>
      <c r="B747" s="176"/>
      <c r="C747" s="24"/>
      <c r="D747" s="24"/>
      <c r="E747" s="24"/>
      <c r="F747" s="24"/>
      <c r="G747" s="24"/>
      <c r="H747" s="24"/>
      <c r="I747" s="24"/>
      <c r="J747" s="24"/>
    </row>
    <row r="748" spans="1:18" s="69" customFormat="1" ht="26.1" customHeight="1">
      <c r="A748" s="176"/>
      <c r="B748" s="176"/>
      <c r="C748" s="24"/>
      <c r="D748" s="24"/>
      <c r="E748" s="24"/>
      <c r="F748" s="24"/>
      <c r="G748" s="24"/>
      <c r="H748" s="24"/>
      <c r="I748" s="24"/>
      <c r="J748" s="24"/>
    </row>
    <row r="749" spans="1:18" s="73" customFormat="1" ht="26.1" customHeight="1">
      <c r="A749" s="176"/>
      <c r="B749" s="177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</row>
    <row r="750" spans="1:18" s="24" customFormat="1" ht="26.1" customHeight="1">
      <c r="A750" s="176"/>
      <c r="B750" s="176"/>
    </row>
    <row r="751" spans="1:18" s="24" customFormat="1" ht="30.75" customHeight="1">
      <c r="A751" s="176"/>
      <c r="B751" s="177"/>
    </row>
    <row r="752" spans="1:18" s="69" customFormat="1" ht="26.1" customHeight="1">
      <c r="A752" s="176"/>
      <c r="B752" s="177"/>
      <c r="C752" s="24"/>
      <c r="D752" s="24"/>
      <c r="E752" s="24"/>
      <c r="F752" s="24"/>
      <c r="G752" s="24"/>
      <c r="H752" s="24"/>
      <c r="I752" s="24"/>
      <c r="J752" s="24"/>
      <c r="K752" s="88"/>
      <c r="L752" s="88"/>
      <c r="M752" s="88"/>
      <c r="N752" s="88"/>
      <c r="O752" s="88"/>
      <c r="P752" s="88"/>
      <c r="Q752" s="88"/>
      <c r="R752" s="88"/>
    </row>
    <row r="753" spans="1:18" s="24" customFormat="1" ht="26.1" customHeight="1">
      <c r="A753" s="176"/>
      <c r="B753" s="176"/>
      <c r="K753" s="69"/>
      <c r="L753" s="69"/>
      <c r="M753" s="69"/>
      <c r="N753" s="69"/>
      <c r="O753" s="69"/>
      <c r="P753" s="69"/>
      <c r="Q753" s="69"/>
      <c r="R753" s="69"/>
    </row>
    <row r="754" spans="1:18" s="69" customFormat="1" ht="26.1" customHeight="1">
      <c r="A754" s="176"/>
      <c r="B754" s="176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</row>
    <row r="755" spans="1:18" s="69" customFormat="1" ht="26.1" customHeight="1">
      <c r="A755" s="176"/>
      <c r="B755" s="176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</row>
    <row r="756" spans="1:18" s="24" customFormat="1" ht="26.1" customHeight="1">
      <c r="A756" s="201"/>
      <c r="B756" s="202"/>
      <c r="K756" s="175"/>
      <c r="L756" s="175"/>
      <c r="M756" s="175"/>
      <c r="N756" s="175"/>
      <c r="O756" s="175"/>
      <c r="P756" s="175"/>
      <c r="Q756" s="175"/>
      <c r="R756" s="175"/>
    </row>
    <row r="757" spans="1:18" s="24" customFormat="1" ht="28.5" customHeight="1">
      <c r="A757" s="176"/>
      <c r="B757" s="177"/>
      <c r="K757" s="69"/>
      <c r="L757" s="69"/>
      <c r="M757" s="69"/>
      <c r="N757" s="69"/>
      <c r="O757" s="69"/>
      <c r="P757" s="69"/>
      <c r="Q757" s="69"/>
      <c r="R757" s="69"/>
    </row>
    <row r="758" spans="1:18" s="24" customFormat="1" ht="28.5" customHeight="1">
      <c r="A758" s="176"/>
      <c r="B758" s="176"/>
      <c r="K758" s="69"/>
      <c r="L758" s="69"/>
      <c r="M758" s="69"/>
      <c r="N758" s="69"/>
      <c r="O758" s="69"/>
      <c r="P758" s="69"/>
      <c r="Q758" s="69"/>
      <c r="R758" s="69"/>
    </row>
    <row r="759" spans="1:18" s="88" customFormat="1" ht="34.5" customHeight="1">
      <c r="A759" s="176"/>
      <c r="B759" s="176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</row>
    <row r="760" spans="1:18" s="69" customFormat="1" ht="26.1" customHeight="1">
      <c r="A760" s="176"/>
      <c r="B760" s="176"/>
      <c r="C760" s="24"/>
      <c r="D760" s="24"/>
      <c r="E760" s="24"/>
      <c r="F760" s="24"/>
      <c r="G760" s="24"/>
      <c r="H760" s="24"/>
      <c r="I760" s="24"/>
      <c r="J760" s="24"/>
    </row>
    <row r="761" spans="1:18" s="24" customFormat="1" ht="26.1" customHeight="1">
      <c r="A761" s="176"/>
      <c r="B761" s="177"/>
    </row>
    <row r="762" spans="1:18" s="24" customFormat="1" ht="26.1" customHeight="1">
      <c r="A762" s="176"/>
      <c r="B762" s="177"/>
      <c r="K762" s="69"/>
      <c r="L762" s="69"/>
      <c r="M762" s="69"/>
      <c r="N762" s="69"/>
      <c r="O762" s="69"/>
      <c r="P762" s="69"/>
      <c r="Q762" s="69"/>
      <c r="R762" s="69"/>
    </row>
    <row r="763" spans="1:18" s="175" customFormat="1" ht="26.1" customHeight="1">
      <c r="A763" s="176"/>
      <c r="B763" s="176"/>
      <c r="C763" s="24"/>
      <c r="D763" s="24"/>
      <c r="E763" s="24"/>
      <c r="F763" s="24"/>
      <c r="G763" s="24"/>
      <c r="H763" s="24"/>
      <c r="I763" s="24"/>
      <c r="J763" s="24"/>
      <c r="K763" s="69"/>
      <c r="L763" s="69"/>
      <c r="M763" s="69"/>
      <c r="N763" s="69"/>
      <c r="O763" s="69"/>
      <c r="P763" s="69"/>
      <c r="Q763" s="69"/>
      <c r="R763" s="69"/>
    </row>
    <row r="764" spans="1:18" s="69" customFormat="1" ht="26.1" customHeight="1">
      <c r="A764" s="228"/>
      <c r="B764" s="249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</row>
    <row r="765" spans="1:18" s="69" customFormat="1" ht="26.1" customHeight="1">
      <c r="A765" s="176"/>
      <c r="B765" s="176"/>
      <c r="C765" s="24"/>
      <c r="D765" s="24"/>
      <c r="E765" s="24"/>
      <c r="F765" s="24"/>
      <c r="G765" s="24"/>
      <c r="H765" s="24"/>
      <c r="I765" s="24"/>
      <c r="J765" s="24"/>
    </row>
    <row r="766" spans="1:18" s="24" customFormat="1" ht="26.1" customHeight="1">
      <c r="A766" s="176"/>
      <c r="B766" s="177"/>
    </row>
    <row r="767" spans="1:18" s="69" customFormat="1" ht="26.1" customHeight="1">
      <c r="A767" s="176"/>
      <c r="B767" s="177"/>
      <c r="C767" s="24"/>
      <c r="D767" s="24"/>
      <c r="E767" s="24"/>
      <c r="F767" s="24"/>
      <c r="G767" s="24"/>
      <c r="H767" s="24"/>
      <c r="I767" s="24"/>
      <c r="J767" s="24"/>
    </row>
    <row r="768" spans="1:18" s="24" customFormat="1" ht="26.1" customHeight="1">
      <c r="A768" s="176"/>
      <c r="B768" s="176"/>
      <c r="K768" s="69"/>
      <c r="L768" s="69"/>
      <c r="M768" s="69"/>
      <c r="N768" s="69"/>
      <c r="O768" s="69"/>
      <c r="P768" s="69"/>
      <c r="Q768" s="69"/>
      <c r="R768" s="69"/>
    </row>
    <row r="769" spans="1:18" s="69" customFormat="1" ht="31.5" customHeight="1">
      <c r="A769" s="176"/>
      <c r="B769" s="177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</row>
    <row r="770" spans="1:18" s="69" customFormat="1" ht="26.1" customHeight="1">
      <c r="A770" s="176"/>
      <c r="B770" s="176"/>
      <c r="C770" s="24"/>
      <c r="D770" s="24"/>
      <c r="E770" s="24"/>
      <c r="F770" s="24"/>
      <c r="G770" s="24"/>
      <c r="H770" s="24"/>
      <c r="I770" s="24"/>
      <c r="J770" s="24"/>
    </row>
    <row r="771" spans="1:18" s="24" customFormat="1" ht="26.1" customHeight="1">
      <c r="A771" s="176"/>
      <c r="B771" s="177"/>
    </row>
    <row r="772" spans="1:18" s="69" customFormat="1" ht="26.1" customHeight="1">
      <c r="A772" s="176"/>
      <c r="B772" s="177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</row>
    <row r="773" spans="1:18" s="24" customFormat="1" ht="26.1" customHeight="1">
      <c r="A773" s="176"/>
      <c r="B773" s="176"/>
      <c r="K773" s="69"/>
      <c r="L773" s="69"/>
      <c r="M773" s="69"/>
      <c r="N773" s="69"/>
      <c r="O773" s="69"/>
      <c r="P773" s="69"/>
      <c r="Q773" s="69"/>
      <c r="R773" s="69"/>
    </row>
    <row r="774" spans="1:18" s="69" customFormat="1" ht="26.1" customHeight="1">
      <c r="A774" s="176"/>
      <c r="B774" s="177"/>
      <c r="C774" s="24"/>
      <c r="D774" s="24"/>
      <c r="E774" s="24"/>
      <c r="F774" s="24"/>
      <c r="G774" s="24"/>
      <c r="H774" s="24"/>
      <c r="I774" s="24"/>
      <c r="J774" s="24"/>
    </row>
    <row r="775" spans="1:18" s="69" customFormat="1" ht="26.1" customHeight="1">
      <c r="A775" s="176"/>
      <c r="B775" s="176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</row>
    <row r="776" spans="1:18" s="24" customFormat="1" ht="26.1" customHeight="1">
      <c r="A776" s="176"/>
      <c r="B776" s="176"/>
      <c r="K776" s="69"/>
      <c r="L776" s="69"/>
      <c r="M776" s="69"/>
      <c r="N776" s="69"/>
      <c r="O776" s="69"/>
      <c r="P776" s="69"/>
      <c r="Q776" s="69"/>
      <c r="R776" s="69"/>
    </row>
    <row r="777" spans="1:18" s="69" customFormat="1" ht="40.5" customHeight="1">
      <c r="A777" s="176"/>
      <c r="B777" s="177"/>
      <c r="C777" s="24"/>
      <c r="D777" s="24"/>
      <c r="E777" s="24"/>
      <c r="F777" s="24"/>
      <c r="G777" s="24"/>
      <c r="H777" s="24"/>
      <c r="I777" s="24"/>
      <c r="J777" s="24"/>
    </row>
    <row r="778" spans="1:18" s="24" customFormat="1" ht="40.5" customHeight="1">
      <c r="A778" s="176"/>
      <c r="B778" s="177"/>
      <c r="K778" s="69"/>
      <c r="L778" s="69"/>
      <c r="M778" s="69"/>
      <c r="N778" s="69"/>
      <c r="O778" s="69"/>
      <c r="P778" s="69"/>
      <c r="Q778" s="69"/>
      <c r="R778" s="69"/>
    </row>
    <row r="779" spans="1:18" s="24" customFormat="1" ht="26.1" customHeight="1">
      <c r="A779" s="176"/>
      <c r="B779" s="176"/>
      <c r="I779" s="123"/>
      <c r="J779" s="123"/>
      <c r="K779" s="123"/>
      <c r="L779" s="123"/>
      <c r="M779" s="123"/>
      <c r="N779" s="123"/>
      <c r="O779" s="123"/>
      <c r="P779" s="123"/>
      <c r="Q779" s="123"/>
      <c r="R779" s="123"/>
    </row>
    <row r="780" spans="1:18" s="69" customFormat="1" ht="26.1" customHeight="1">
      <c r="A780" s="176"/>
      <c r="B780" s="177"/>
      <c r="C780" s="24"/>
      <c r="D780" s="24"/>
      <c r="E780" s="24"/>
      <c r="F780" s="24"/>
      <c r="G780" s="24"/>
      <c r="H780" s="24"/>
      <c r="I780" s="24"/>
      <c r="J780" s="24"/>
    </row>
    <row r="781" spans="1:18" s="69" customFormat="1" ht="26.1" customHeight="1">
      <c r="A781" s="176"/>
      <c r="B781" s="177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</row>
    <row r="782" spans="1:18" s="24" customFormat="1" ht="26.1" customHeight="1">
      <c r="A782" s="176"/>
      <c r="B782" s="177"/>
    </row>
    <row r="783" spans="1:18" s="69" customFormat="1" ht="26.1" customHeight="1">
      <c r="A783" s="201"/>
      <c r="B783" s="201"/>
      <c r="C783" s="123"/>
      <c r="D783" s="123"/>
      <c r="E783" s="123"/>
      <c r="F783" s="123"/>
      <c r="G783" s="123"/>
      <c r="H783" s="123"/>
      <c r="I783" s="24"/>
      <c r="J783" s="24"/>
    </row>
    <row r="784" spans="1:18" s="69" customFormat="1" ht="26.1" customHeight="1">
      <c r="A784" s="176"/>
      <c r="B784" s="177"/>
      <c r="C784" s="24"/>
      <c r="D784" s="24"/>
      <c r="E784" s="24"/>
      <c r="F784" s="24"/>
      <c r="G784" s="24"/>
      <c r="H784" s="24"/>
      <c r="I784" s="24"/>
      <c r="J784" s="24"/>
    </row>
    <row r="785" spans="1:18" s="69" customFormat="1" ht="26.1" customHeight="1">
      <c r="A785" s="176"/>
      <c r="B785" s="176"/>
      <c r="C785" s="24"/>
      <c r="D785" s="24"/>
      <c r="E785" s="24"/>
      <c r="F785" s="24"/>
      <c r="G785" s="24"/>
      <c r="H785" s="24"/>
      <c r="I785" s="24"/>
      <c r="J785" s="24"/>
    </row>
    <row r="786" spans="1:18" s="123" customFormat="1" ht="26.1" customHeight="1">
      <c r="A786" s="176"/>
      <c r="B786" s="176"/>
      <c r="C786" s="24"/>
      <c r="D786" s="24"/>
      <c r="E786" s="24"/>
      <c r="F786" s="24"/>
      <c r="G786" s="24"/>
      <c r="H786" s="24"/>
      <c r="I786" s="24"/>
      <c r="J786" s="24"/>
      <c r="K786" s="69"/>
      <c r="L786" s="69"/>
      <c r="M786" s="69"/>
      <c r="N786" s="69"/>
      <c r="O786" s="69"/>
      <c r="P786" s="69"/>
      <c r="Q786" s="69"/>
      <c r="R786" s="69"/>
    </row>
    <row r="787" spans="1:18" s="69" customFormat="1" ht="26.1" customHeight="1">
      <c r="A787" s="176"/>
      <c r="B787" s="177"/>
      <c r="C787" s="24"/>
      <c r="D787" s="24"/>
      <c r="E787" s="24"/>
      <c r="F787" s="24"/>
      <c r="G787" s="24"/>
      <c r="H787" s="24"/>
      <c r="I787" s="24"/>
      <c r="J787" s="24"/>
    </row>
    <row r="788" spans="1:18" s="24" customFormat="1" ht="26.1" customHeight="1">
      <c r="A788" s="170"/>
      <c r="B788" s="171"/>
      <c r="K788" s="69"/>
      <c r="L788" s="69"/>
      <c r="M788" s="69"/>
      <c r="N788" s="69"/>
      <c r="O788" s="69"/>
      <c r="P788" s="69"/>
      <c r="Q788" s="69"/>
      <c r="R788" s="69"/>
    </row>
    <row r="789" spans="1:18" s="24" customFormat="1" ht="26.1" customHeight="1">
      <c r="A789" s="170"/>
      <c r="B789" s="171"/>
      <c r="K789" s="69"/>
      <c r="L789" s="69"/>
      <c r="M789" s="69"/>
      <c r="N789" s="69"/>
      <c r="O789" s="69"/>
      <c r="P789" s="69"/>
      <c r="Q789" s="69"/>
      <c r="R789" s="69"/>
    </row>
    <row r="790" spans="1:18" s="69" customFormat="1" ht="26.1" customHeight="1">
      <c r="A790" s="185"/>
      <c r="B790" s="186"/>
      <c r="C790" s="24"/>
      <c r="D790" s="24"/>
      <c r="E790" s="24"/>
      <c r="F790" s="24"/>
      <c r="G790" s="24"/>
      <c r="H790" s="24"/>
      <c r="I790" s="24"/>
      <c r="J790" s="24"/>
      <c r="K790" s="22" t="e">
        <f>#REF!</f>
        <v>#REF!</v>
      </c>
      <c r="L790" s="24"/>
      <c r="M790" s="24"/>
      <c r="N790" s="24"/>
      <c r="O790" s="24"/>
      <c r="P790" s="24"/>
      <c r="Q790" s="24"/>
      <c r="R790" s="24"/>
    </row>
    <row r="791" spans="1:18" s="69" customFormat="1" ht="26.1" customHeight="1">
      <c r="A791" s="199"/>
      <c r="B791" s="200"/>
      <c r="C791" s="24"/>
      <c r="D791" s="24"/>
      <c r="E791" s="24"/>
      <c r="F791" s="24"/>
      <c r="G791" s="24"/>
      <c r="H791" s="24"/>
      <c r="I791" s="24"/>
      <c r="J791" s="24"/>
    </row>
    <row r="792" spans="1:18" s="69" customFormat="1" ht="26.1" customHeight="1">
      <c r="A792" s="203"/>
      <c r="B792" s="204"/>
      <c r="C792" s="24"/>
      <c r="D792" s="24"/>
      <c r="E792" s="24"/>
      <c r="F792" s="24"/>
      <c r="G792" s="24"/>
      <c r="H792" s="24"/>
      <c r="I792" s="24"/>
      <c r="J792" s="24"/>
    </row>
    <row r="793" spans="1:18" s="69" customFormat="1" ht="26.1" customHeight="1">
      <c r="A793" s="185"/>
      <c r="B793" s="186"/>
      <c r="C793" s="24"/>
      <c r="D793" s="24"/>
      <c r="E793" s="24"/>
      <c r="F793" s="24"/>
      <c r="G793" s="24"/>
      <c r="H793" s="24"/>
      <c r="I793" s="24"/>
      <c r="J793" s="24"/>
    </row>
    <row r="794" spans="1:18" s="69" customFormat="1" ht="26.1" customHeight="1">
      <c r="A794" s="176"/>
      <c r="B794" s="176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</row>
    <row r="795" spans="1:18" s="69" customFormat="1" ht="26.1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</row>
    <row r="796" spans="1:18" s="69" customFormat="1" ht="26.1" customHeight="1">
      <c r="A796" s="176"/>
      <c r="B796" s="177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</row>
    <row r="797" spans="1:18" s="24" customFormat="1" ht="26.1" customHeight="1">
      <c r="A797" s="176"/>
      <c r="B797" s="177"/>
      <c r="K797" s="69"/>
      <c r="L797" s="69"/>
      <c r="M797" s="69"/>
      <c r="N797" s="69"/>
      <c r="O797" s="69"/>
      <c r="P797" s="69"/>
      <c r="Q797" s="69"/>
      <c r="R797" s="69"/>
    </row>
    <row r="798" spans="1:18" s="69" customFormat="1" ht="26.1" customHeight="1">
      <c r="A798" s="176"/>
      <c r="B798" s="176"/>
      <c r="C798" s="24"/>
      <c r="D798" s="24"/>
      <c r="E798" s="24"/>
      <c r="F798" s="24"/>
      <c r="G798" s="24"/>
      <c r="H798" s="24"/>
      <c r="I798" s="24"/>
      <c r="J798" s="24"/>
    </row>
    <row r="799" spans="1:18" s="69" customFormat="1" ht="26.1" customHeight="1">
      <c r="A799" s="176"/>
      <c r="B799" s="177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</row>
    <row r="800" spans="1:18" s="69" customFormat="1" ht="26.1" customHeight="1">
      <c r="A800" s="176"/>
      <c r="B800" s="176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</row>
    <row r="801" spans="1:18" s="24" customFormat="1" ht="26.1" customHeight="1">
      <c r="A801" s="176"/>
      <c r="B801" s="177"/>
    </row>
    <row r="802" spans="1:18" s="69" customFormat="1" ht="26.1" customHeight="1">
      <c r="A802" s="176"/>
      <c r="B802" s="177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</row>
    <row r="803" spans="1:18" s="24" customFormat="1" ht="26.1" customHeight="1">
      <c r="A803" s="176"/>
      <c r="B803" s="176"/>
    </row>
    <row r="804" spans="1:18" s="69" customFormat="1" ht="59.25" customHeight="1">
      <c r="A804" s="176">
        <v>1.2375</v>
      </c>
      <c r="B804" s="176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</row>
    <row r="805" spans="1:18" s="69" customFormat="1" ht="33.75" customHeight="1">
      <c r="A805" s="176"/>
      <c r="B805" s="176"/>
      <c r="C805" s="24"/>
      <c r="D805" s="24"/>
      <c r="E805" s="24"/>
      <c r="F805" s="24"/>
      <c r="G805" s="24"/>
      <c r="H805" s="24"/>
      <c r="I805" s="24"/>
      <c r="J805" s="24"/>
    </row>
    <row r="806" spans="1:18" s="24" customFormat="1" ht="26.1" customHeight="1">
      <c r="A806" s="176"/>
      <c r="B806" s="176"/>
      <c r="K806" s="69"/>
      <c r="L806" s="69"/>
      <c r="M806" s="69"/>
      <c r="N806" s="69"/>
      <c r="O806" s="69"/>
      <c r="P806" s="69"/>
      <c r="Q806" s="69"/>
      <c r="R806" s="69"/>
    </row>
    <row r="807" spans="1:18" s="24" customFormat="1" ht="26.1" customHeight="1">
      <c r="A807" s="176"/>
      <c r="B807" s="176"/>
      <c r="K807" s="69"/>
      <c r="L807" s="69"/>
      <c r="M807" s="69"/>
      <c r="N807" s="69"/>
      <c r="O807" s="69"/>
      <c r="P807" s="69"/>
      <c r="Q807" s="69"/>
      <c r="R807" s="69"/>
    </row>
    <row r="808" spans="1:18" s="24" customFormat="1" ht="26.1" customHeight="1">
      <c r="A808" s="176"/>
      <c r="B808" s="176"/>
      <c r="K808" s="69"/>
      <c r="L808" s="69"/>
      <c r="M808" s="69"/>
      <c r="N808" s="69"/>
      <c r="O808" s="69"/>
      <c r="P808" s="69"/>
      <c r="Q808" s="69"/>
      <c r="R808" s="69"/>
    </row>
    <row r="809" spans="1:18" s="24" customFormat="1" ht="26.1" customHeight="1">
      <c r="A809" s="176"/>
      <c r="B809" s="177"/>
      <c r="K809" s="69"/>
      <c r="L809" s="69"/>
      <c r="M809" s="69"/>
      <c r="N809" s="69"/>
      <c r="O809" s="69"/>
      <c r="P809" s="69"/>
      <c r="Q809" s="69"/>
      <c r="R809" s="69"/>
    </row>
    <row r="810" spans="1:18" s="24" customFormat="1" ht="26.1" customHeight="1">
      <c r="A810" s="176"/>
      <c r="B810" s="177"/>
    </row>
    <row r="811" spans="1:18" s="24" customFormat="1" ht="26.1" customHeight="1">
      <c r="A811" s="176"/>
      <c r="B811" s="177"/>
      <c r="K811" s="69"/>
      <c r="L811" s="69"/>
      <c r="M811" s="69"/>
      <c r="N811" s="69"/>
      <c r="O811" s="69"/>
      <c r="P811" s="69"/>
      <c r="Q811" s="69"/>
      <c r="R811" s="69"/>
    </row>
    <row r="812" spans="1:18" s="69" customFormat="1" ht="26.1" customHeight="1">
      <c r="A812" s="176"/>
      <c r="B812" s="177"/>
      <c r="C812" s="24"/>
      <c r="D812" s="24"/>
      <c r="E812" s="24"/>
      <c r="F812" s="24"/>
      <c r="G812" s="24"/>
      <c r="H812" s="24"/>
      <c r="I812" s="24"/>
      <c r="J812" s="24"/>
    </row>
    <row r="813" spans="1:18" s="69" customFormat="1" ht="26.1" customHeight="1">
      <c r="A813" s="176"/>
      <c r="B813" s="177"/>
      <c r="C813" s="24"/>
      <c r="D813" s="24"/>
      <c r="E813" s="24"/>
      <c r="F813" s="24"/>
      <c r="G813" s="24"/>
      <c r="H813" s="24"/>
      <c r="I813" s="24"/>
      <c r="J813" s="24"/>
    </row>
    <row r="814" spans="1:18" s="69" customFormat="1" ht="26.1" customHeight="1">
      <c r="A814" s="176"/>
      <c r="B814" s="176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</row>
    <row r="815" spans="1:18" s="69" customFormat="1" ht="26.1" customHeight="1">
      <c r="A815" s="176"/>
      <c r="B815" s="177"/>
      <c r="C815" s="24"/>
      <c r="D815" s="24"/>
      <c r="E815" s="24"/>
      <c r="F815" s="24"/>
      <c r="G815" s="24"/>
      <c r="H815" s="24"/>
      <c r="I815" s="24"/>
      <c r="J815" s="24"/>
    </row>
    <row r="816" spans="1:18" s="69" customFormat="1" ht="26.1" customHeight="1">
      <c r="A816" s="176"/>
      <c r="B816" s="177"/>
      <c r="C816" s="24"/>
      <c r="D816" s="24"/>
      <c r="E816" s="24"/>
      <c r="F816" s="24"/>
      <c r="G816" s="24"/>
      <c r="H816" s="24"/>
      <c r="I816" s="24"/>
      <c r="J816" s="24"/>
    </row>
    <row r="817" spans="1:18" s="24" customFormat="1" ht="26.1" customHeight="1">
      <c r="A817" s="176"/>
      <c r="B817" s="177"/>
      <c r="K817" s="69"/>
      <c r="L817" s="69"/>
      <c r="M817" s="69"/>
      <c r="N817" s="69"/>
      <c r="O817" s="69"/>
      <c r="P817" s="69"/>
      <c r="Q817" s="69"/>
      <c r="R817" s="69"/>
    </row>
    <row r="818" spans="1:18" s="69" customFormat="1" ht="26.1" customHeight="1">
      <c r="A818" s="176"/>
      <c r="B818" s="176"/>
      <c r="C818" s="24"/>
      <c r="D818" s="24"/>
      <c r="E818" s="24"/>
      <c r="F818" s="24"/>
      <c r="G818" s="24"/>
      <c r="H818" s="24"/>
      <c r="I818" s="24"/>
      <c r="J818" s="24"/>
    </row>
    <row r="819" spans="1:18" s="69" customFormat="1" ht="26.1" customHeight="1">
      <c r="A819" s="176"/>
      <c r="B819" s="177"/>
      <c r="C819" s="24"/>
      <c r="D819" s="24"/>
      <c r="E819" s="24"/>
      <c r="F819" s="24"/>
      <c r="G819" s="24"/>
      <c r="H819" s="24"/>
      <c r="I819" s="24"/>
      <c r="J819" s="24"/>
    </row>
    <row r="820" spans="1:18" s="69" customFormat="1" ht="26.1" customHeight="1">
      <c r="A820" s="176"/>
      <c r="B820" s="177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</row>
    <row r="821" spans="1:18" s="24" customFormat="1" ht="26.1" customHeight="1">
      <c r="A821" s="176"/>
      <c r="B821" s="177"/>
    </row>
    <row r="822" spans="1:18" s="69" customFormat="1" ht="26.1" customHeight="1">
      <c r="A822" s="176"/>
      <c r="B822" s="177"/>
      <c r="C822" s="24"/>
      <c r="D822" s="24"/>
      <c r="E822" s="24"/>
      <c r="F822" s="24"/>
      <c r="G822" s="24"/>
      <c r="H822" s="24"/>
      <c r="I822" s="24"/>
      <c r="J822" s="24"/>
    </row>
    <row r="823" spans="1:18" s="69" customFormat="1" ht="26.1" customHeight="1">
      <c r="A823" s="176"/>
      <c r="B823" s="177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</row>
    <row r="824" spans="1:18" s="69" customFormat="1" ht="26.1" customHeight="1">
      <c r="A824" s="176"/>
      <c r="B824" s="176"/>
      <c r="C824" s="24"/>
      <c r="D824" s="24"/>
      <c r="E824" s="24"/>
      <c r="F824" s="24"/>
      <c r="G824" s="24"/>
      <c r="H824" s="24"/>
      <c r="I824" s="24"/>
      <c r="J824" s="24"/>
    </row>
    <row r="825" spans="1:18" s="69" customFormat="1" ht="26.1" customHeight="1">
      <c r="A825" s="176"/>
      <c r="B825" s="176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</row>
    <row r="826" spans="1:18" s="69" customFormat="1" ht="26.1" customHeight="1">
      <c r="A826" s="176"/>
      <c r="B826" s="177"/>
      <c r="C826" s="24"/>
      <c r="D826" s="24"/>
      <c r="E826" s="24"/>
      <c r="F826" s="24"/>
      <c r="G826" s="24"/>
      <c r="H826" s="24"/>
      <c r="I826" s="24"/>
      <c r="J826" s="24"/>
    </row>
    <row r="827" spans="1:18" s="24" customFormat="1" ht="26.1" customHeight="1">
      <c r="A827" s="176"/>
      <c r="B827" s="176"/>
      <c r="I827" s="123"/>
      <c r="J827" s="123"/>
      <c r="K827" s="123"/>
      <c r="L827" s="123"/>
      <c r="M827" s="123"/>
      <c r="N827" s="123"/>
      <c r="O827" s="123"/>
      <c r="P827" s="123"/>
      <c r="Q827" s="123"/>
      <c r="R827" s="123"/>
    </row>
    <row r="828" spans="1:18" s="24" customFormat="1" ht="30.75" customHeight="1">
      <c r="A828" s="176"/>
      <c r="B828" s="177"/>
      <c r="K828" s="69"/>
      <c r="L828" s="69"/>
      <c r="M828" s="69"/>
      <c r="N828" s="69"/>
      <c r="O828" s="69"/>
      <c r="P828" s="69"/>
      <c r="Q828" s="69"/>
      <c r="R828" s="69"/>
    </row>
    <row r="829" spans="1:18" s="69" customFormat="1" ht="26.1" customHeight="1">
      <c r="A829" s="176"/>
      <c r="B829" s="176"/>
      <c r="C829" s="24"/>
      <c r="D829" s="24"/>
      <c r="E829" s="24"/>
      <c r="F829" s="24"/>
      <c r="G829" s="24"/>
      <c r="H829" s="24"/>
      <c r="I829" s="24"/>
      <c r="J829" s="24"/>
    </row>
    <row r="830" spans="1:18" s="24" customFormat="1" ht="26.1" customHeight="1">
      <c r="A830" s="176"/>
      <c r="B830" s="177"/>
    </row>
    <row r="831" spans="1:18" s="69" customFormat="1" ht="26.1" customHeight="1">
      <c r="A831" s="201"/>
      <c r="B831" s="201"/>
      <c r="C831" s="123"/>
      <c r="D831" s="123"/>
      <c r="E831" s="123"/>
      <c r="F831" s="123"/>
      <c r="G831" s="123"/>
      <c r="H831" s="123"/>
      <c r="I831" s="24"/>
      <c r="J831" s="24"/>
    </row>
    <row r="832" spans="1:18" s="24" customFormat="1" ht="26.1" customHeight="1">
      <c r="A832" s="176"/>
      <c r="B832" s="177"/>
      <c r="K832" s="69"/>
      <c r="L832" s="69"/>
      <c r="M832" s="69"/>
      <c r="N832" s="69"/>
      <c r="O832" s="69"/>
      <c r="P832" s="69"/>
      <c r="Q832" s="69"/>
      <c r="R832" s="69"/>
    </row>
    <row r="833" spans="1:18" s="69" customFormat="1" ht="26.1" customHeight="1">
      <c r="A833" s="176"/>
      <c r="B833" s="177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</row>
    <row r="834" spans="1:18" s="123" customFormat="1" ht="32.25" customHeight="1">
      <c r="A834" s="176"/>
      <c r="B834" s="176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</row>
    <row r="835" spans="1:18" s="69" customFormat="1" ht="26.1" customHeight="1">
      <c r="A835" s="176"/>
      <c r="B835" s="177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</row>
    <row r="836" spans="1:18" s="69" customFormat="1" ht="31.5" customHeight="1">
      <c r="A836" s="176"/>
      <c r="B836" s="177"/>
      <c r="C836" s="24"/>
      <c r="D836" s="24"/>
      <c r="E836" s="24"/>
      <c r="F836" s="24"/>
      <c r="G836" s="24"/>
      <c r="H836" s="24"/>
      <c r="I836" s="24"/>
      <c r="J836" s="24"/>
    </row>
    <row r="837" spans="1:18" s="24" customFormat="1" ht="26.1" customHeight="1">
      <c r="A837" s="176"/>
      <c r="B837" s="176"/>
    </row>
    <row r="838" spans="1:18" s="69" customFormat="1" ht="26.1" customHeight="1">
      <c r="A838" s="176"/>
      <c r="B838" s="176"/>
      <c r="C838" s="24"/>
      <c r="D838" s="24"/>
      <c r="E838" s="24"/>
      <c r="F838" s="24"/>
      <c r="G838" s="24"/>
      <c r="H838" s="24"/>
      <c r="I838" s="24"/>
      <c r="J838" s="24"/>
      <c r="K838" s="73"/>
      <c r="L838" s="73"/>
      <c r="M838" s="73"/>
      <c r="N838" s="73"/>
      <c r="O838" s="73"/>
      <c r="P838" s="73"/>
      <c r="Q838" s="73"/>
      <c r="R838" s="73"/>
    </row>
    <row r="839" spans="1:18" s="69" customFormat="1" ht="26.1" customHeight="1">
      <c r="A839" s="176"/>
      <c r="B839" s="176"/>
      <c r="C839" s="24"/>
      <c r="D839" s="24"/>
      <c r="E839" s="24"/>
      <c r="F839" s="24"/>
      <c r="G839" s="24"/>
      <c r="H839" s="24"/>
      <c r="I839" s="24"/>
      <c r="J839" s="24"/>
    </row>
    <row r="840" spans="1:18" s="24" customFormat="1" ht="26.1" customHeight="1">
      <c r="A840" s="176"/>
      <c r="B840" s="177"/>
      <c r="K840" s="69"/>
      <c r="L840" s="69"/>
      <c r="M840" s="69"/>
      <c r="N840" s="69"/>
      <c r="O840" s="69"/>
      <c r="P840" s="69"/>
      <c r="Q840" s="69"/>
      <c r="R840" s="69"/>
    </row>
    <row r="841" spans="1:18" s="24" customFormat="1" ht="26.1" customHeight="1">
      <c r="A841" s="176"/>
      <c r="B841" s="176"/>
    </row>
    <row r="842" spans="1:18" s="24" customFormat="1" ht="26.1" customHeight="1">
      <c r="A842" s="176"/>
      <c r="B842" s="177"/>
    </row>
    <row r="843" spans="1:18" s="69" customFormat="1" ht="26.1" customHeight="1">
      <c r="A843" s="176"/>
      <c r="B843" s="177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</row>
    <row r="844" spans="1:18" s="24" customFormat="1" ht="26.1" customHeight="1">
      <c r="A844" s="176"/>
      <c r="B844" s="177"/>
      <c r="K844" s="69"/>
      <c r="L844" s="69"/>
      <c r="M844" s="69"/>
      <c r="N844" s="69"/>
      <c r="O844" s="69"/>
      <c r="P844" s="69"/>
      <c r="Q844" s="69"/>
      <c r="R844" s="69"/>
    </row>
    <row r="845" spans="1:18" s="73" customFormat="1" ht="26.1" customHeight="1">
      <c r="A845" s="176"/>
      <c r="B845" s="176"/>
      <c r="C845" s="24"/>
      <c r="D845" s="24"/>
      <c r="E845" s="24"/>
      <c r="F845" s="24"/>
      <c r="G845" s="24"/>
      <c r="H845" s="24"/>
      <c r="I845" s="24"/>
      <c r="J845" s="24"/>
      <c r="K845" s="69"/>
      <c r="L845" s="69"/>
      <c r="M845" s="69"/>
      <c r="N845" s="69"/>
      <c r="O845" s="69"/>
      <c r="P845" s="69"/>
      <c r="Q845" s="69"/>
      <c r="R845" s="69"/>
    </row>
    <row r="846" spans="1:18" s="69" customFormat="1" ht="26.1" customHeight="1">
      <c r="A846" s="176"/>
      <c r="B846" s="176"/>
      <c r="C846" s="24"/>
      <c r="D846" s="24"/>
      <c r="E846" s="24"/>
      <c r="F846" s="24"/>
      <c r="G846" s="24"/>
      <c r="H846" s="24"/>
      <c r="I846" s="24"/>
      <c r="J846" s="24"/>
    </row>
    <row r="847" spans="1:18" s="69" customFormat="1" ht="26.1" customHeight="1">
      <c r="A847" s="176"/>
      <c r="B847" s="176"/>
      <c r="C847" s="24"/>
      <c r="D847" s="24"/>
      <c r="E847" s="24"/>
      <c r="F847" s="24"/>
      <c r="G847" s="24"/>
      <c r="H847" s="24"/>
      <c r="I847" s="24"/>
      <c r="J847" s="24"/>
    </row>
    <row r="848" spans="1:18" s="24" customFormat="1" ht="26.1" customHeight="1">
      <c r="A848" s="176"/>
      <c r="B848" s="177"/>
      <c r="K848" s="69"/>
      <c r="L848" s="69"/>
      <c r="M848" s="69"/>
      <c r="N848" s="69"/>
      <c r="O848" s="69"/>
      <c r="P848" s="69"/>
      <c r="Q848" s="69"/>
      <c r="R848" s="69"/>
    </row>
    <row r="849" spans="1:23" s="24" customFormat="1" ht="31.5" customHeight="1">
      <c r="A849" s="176"/>
      <c r="B849" s="177"/>
    </row>
    <row r="850" spans="1:23" s="24" customFormat="1" ht="30.75" customHeight="1">
      <c r="A850" s="176"/>
      <c r="B850" s="177"/>
      <c r="K850" s="69"/>
      <c r="L850" s="69"/>
      <c r="M850" s="69"/>
      <c r="N850" s="69"/>
      <c r="O850" s="69"/>
      <c r="P850" s="69"/>
      <c r="Q850" s="69"/>
      <c r="R850" s="69"/>
    </row>
    <row r="851" spans="1:23" s="69" customFormat="1" ht="30.75" customHeight="1">
      <c r="A851" s="176"/>
      <c r="B851" s="177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</row>
    <row r="852" spans="1:23" s="69" customFormat="1" ht="26.1" customHeight="1">
      <c r="A852" s="176"/>
      <c r="B852" s="177"/>
      <c r="C852" s="24"/>
      <c r="D852" s="24"/>
      <c r="E852" s="24"/>
      <c r="F852" s="24"/>
      <c r="G852" s="24"/>
      <c r="H852" s="24"/>
      <c r="I852" s="123"/>
      <c r="J852" s="123"/>
      <c r="K852" s="24"/>
      <c r="L852" s="24"/>
      <c r="M852" s="24"/>
      <c r="N852" s="24"/>
      <c r="O852" s="24"/>
      <c r="P852" s="24"/>
      <c r="Q852" s="24"/>
      <c r="R852" s="24"/>
    </row>
    <row r="853" spans="1:23" s="69" customFormat="1" ht="26.1" customHeight="1">
      <c r="A853" s="176"/>
      <c r="B853" s="176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</row>
    <row r="854" spans="1:23" s="69" customFormat="1" ht="26.1" customHeight="1">
      <c r="A854" s="176"/>
      <c r="B854" s="177"/>
      <c r="C854" s="24"/>
      <c r="D854" s="24"/>
      <c r="E854" s="24"/>
      <c r="F854" s="24"/>
      <c r="G854" s="24"/>
      <c r="H854" s="24"/>
      <c r="I854" s="24"/>
      <c r="J854" s="24"/>
    </row>
    <row r="855" spans="1:23" s="69" customFormat="1" ht="26.1" customHeight="1">
      <c r="A855" s="176"/>
      <c r="B855" s="176"/>
      <c r="C855" s="24"/>
      <c r="D855" s="24"/>
      <c r="E855" s="24"/>
      <c r="F855" s="24"/>
      <c r="G855" s="24"/>
      <c r="H855" s="24"/>
      <c r="I855" s="24"/>
      <c r="J855" s="24"/>
    </row>
    <row r="856" spans="1:23" s="24" customFormat="1" ht="26.1" customHeight="1">
      <c r="A856" s="201"/>
      <c r="B856" s="201"/>
      <c r="C856" s="123"/>
      <c r="D856" s="123"/>
      <c r="E856" s="123"/>
      <c r="F856" s="123"/>
      <c r="G856" s="123"/>
      <c r="H856" s="123"/>
      <c r="K856" s="69"/>
      <c r="L856" s="69"/>
      <c r="M856" s="69"/>
      <c r="N856" s="69"/>
      <c r="O856" s="69"/>
      <c r="P856" s="69"/>
      <c r="Q856" s="69"/>
      <c r="R856" s="69"/>
    </row>
    <row r="857" spans="1:23" s="69" customFormat="1" ht="26.1" customHeight="1">
      <c r="A857" s="176"/>
      <c r="B857" s="176"/>
      <c r="C857" s="24"/>
      <c r="D857" s="24"/>
      <c r="E857" s="24"/>
      <c r="F857" s="24"/>
      <c r="G857" s="24"/>
      <c r="H857" s="24"/>
      <c r="I857" s="24"/>
      <c r="J857" s="24"/>
    </row>
    <row r="858" spans="1:23" s="24" customFormat="1" ht="26.1" customHeight="1">
      <c r="A858" s="176"/>
      <c r="B858" s="177"/>
      <c r="K858" s="69"/>
      <c r="L858" s="69"/>
      <c r="M858" s="69"/>
      <c r="N858" s="69"/>
      <c r="O858" s="69"/>
      <c r="P858" s="69"/>
      <c r="Q858" s="69"/>
      <c r="R858" s="69"/>
    </row>
    <row r="859" spans="1:23" s="123" customFormat="1" ht="26.1" customHeight="1">
      <c r="A859" s="176"/>
      <c r="B859" s="177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</row>
    <row r="860" spans="1:23" s="24" customFormat="1" ht="26.1" customHeight="1">
      <c r="A860" s="176"/>
      <c r="B860" s="177"/>
      <c r="K860" s="69"/>
      <c r="L860" s="69"/>
      <c r="M860" s="69"/>
      <c r="N860" s="69"/>
      <c r="O860" s="69"/>
      <c r="P860" s="69"/>
      <c r="Q860" s="69"/>
      <c r="R860" s="69"/>
    </row>
    <row r="861" spans="1:23" s="69" customFormat="1" ht="26.1" customHeight="1">
      <c r="A861" s="176"/>
      <c r="B861" s="177"/>
      <c r="C861" s="24"/>
      <c r="D861" s="24"/>
      <c r="E861" s="24"/>
      <c r="F861" s="24"/>
      <c r="G861" s="24"/>
      <c r="H861" s="24"/>
      <c r="I861" s="24"/>
      <c r="J861" s="24"/>
      <c r="K861" s="123"/>
      <c r="L861" s="123"/>
      <c r="M861" s="123"/>
      <c r="N861" s="123"/>
      <c r="O861" s="123"/>
      <c r="P861" s="123"/>
      <c r="Q861" s="123"/>
      <c r="R861" s="123"/>
    </row>
    <row r="862" spans="1:23" s="69" customFormat="1" ht="26.1" customHeight="1">
      <c r="A862" s="176"/>
      <c r="B862" s="177"/>
      <c r="C862" s="24"/>
      <c r="D862" s="24"/>
      <c r="E862" s="24"/>
      <c r="F862" s="24"/>
      <c r="G862" s="24"/>
      <c r="H862" s="24"/>
      <c r="I862" s="24"/>
      <c r="J862" s="24"/>
    </row>
    <row r="863" spans="1:23" s="69" customFormat="1" ht="43.5" customHeight="1">
      <c r="A863" s="176"/>
      <c r="B863" s="176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</row>
    <row r="864" spans="1:23" s="69" customFormat="1" ht="31.5" customHeight="1">
      <c r="A864" s="187"/>
      <c r="B864" s="219"/>
      <c r="C864" s="24"/>
      <c r="D864" s="24"/>
      <c r="E864" s="24"/>
      <c r="F864" s="24"/>
      <c r="G864" s="24"/>
      <c r="H864" s="24"/>
      <c r="I864" s="24"/>
      <c r="J864" s="24"/>
    </row>
    <row r="865" spans="1:23" s="69" customFormat="1" ht="26.1" customHeight="1">
      <c r="A865" s="170"/>
      <c r="B865" s="170"/>
      <c r="C865" s="24"/>
      <c r="D865" s="24"/>
      <c r="E865" s="24"/>
      <c r="F865" s="24"/>
      <c r="G865" s="24"/>
      <c r="H865" s="24"/>
      <c r="I865" s="250"/>
      <c r="J865" s="250"/>
      <c r="K865" s="24"/>
      <c r="L865" s="24"/>
      <c r="M865" s="24"/>
      <c r="N865" s="24"/>
      <c r="O865" s="24"/>
      <c r="P865" s="24"/>
      <c r="Q865" s="24"/>
      <c r="R865" s="24"/>
    </row>
    <row r="866" spans="1:23" s="24" customFormat="1" ht="26.1" customHeight="1">
      <c r="A866" s="183"/>
      <c r="B866" s="184"/>
    </row>
    <row r="867" spans="1:23" s="69" customFormat="1" ht="26.1" customHeight="1">
      <c r="A867" s="187"/>
      <c r="B867" s="187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</row>
    <row r="868" spans="1:23" s="24" customFormat="1" ht="26.1" customHeight="1">
      <c r="A868" s="187"/>
      <c r="B868" s="219"/>
      <c r="S868" s="123"/>
      <c r="T868" s="123"/>
      <c r="U868" s="123"/>
      <c r="V868" s="123"/>
      <c r="W868" s="123"/>
    </row>
    <row r="869" spans="1:23" s="69" customFormat="1" ht="33.75" customHeight="1">
      <c r="A869" s="251"/>
      <c r="B869" s="251"/>
      <c r="C869" s="250"/>
      <c r="D869" s="250"/>
      <c r="E869" s="250"/>
      <c r="F869" s="250"/>
      <c r="G869" s="250"/>
      <c r="H869" s="250"/>
      <c r="I869" s="24"/>
      <c r="J869" s="24"/>
      <c r="K869" s="24"/>
      <c r="L869" s="24"/>
      <c r="M869" s="24"/>
      <c r="N869" s="24"/>
      <c r="O869" s="24"/>
      <c r="P869" s="24"/>
      <c r="Q869" s="24"/>
      <c r="R869" s="24"/>
    </row>
    <row r="870" spans="1:23" s="24" customFormat="1" ht="34.5" customHeight="1">
      <c r="A870" s="185"/>
      <c r="B870" s="185"/>
    </row>
    <row r="871" spans="1:23" s="69" customFormat="1" ht="45" customHeight="1">
      <c r="A871" s="176"/>
      <c r="B871" s="176"/>
      <c r="C871" s="24"/>
      <c r="D871" s="24"/>
      <c r="E871" s="24"/>
      <c r="F871" s="24"/>
      <c r="G871" s="24"/>
      <c r="H871" s="24"/>
      <c r="I871" s="24"/>
      <c r="J871" s="24"/>
    </row>
    <row r="872" spans="1:23" s="123" customFormat="1" ht="26.1" customHeight="1">
      <c r="A872" s="176"/>
      <c r="B872" s="176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</row>
    <row r="873" spans="1:23" s="24" customFormat="1" ht="26.1" customHeight="1">
      <c r="A873" s="176"/>
      <c r="B873" s="176"/>
    </row>
    <row r="874" spans="1:23" s="24" customFormat="1" ht="26.1" customHeight="1">
      <c r="A874" s="176"/>
      <c r="B874" s="176"/>
      <c r="K874" s="88"/>
      <c r="L874" s="88"/>
      <c r="M874" s="88"/>
      <c r="N874" s="88"/>
      <c r="O874" s="88"/>
      <c r="P874" s="88"/>
      <c r="Q874" s="88"/>
      <c r="R874" s="88"/>
    </row>
    <row r="875" spans="1:23" s="24" customFormat="1" ht="26.1" customHeight="1">
      <c r="A875" s="176"/>
      <c r="B875" s="177"/>
      <c r="K875" s="69"/>
      <c r="L875" s="69"/>
      <c r="M875" s="69"/>
      <c r="N875" s="69"/>
      <c r="O875" s="69"/>
      <c r="P875" s="69"/>
      <c r="Q875" s="69"/>
      <c r="R875" s="69"/>
    </row>
    <row r="876" spans="1:23" s="24" customFormat="1" ht="26.1" customHeight="1">
      <c r="A876" s="176"/>
      <c r="B876" s="176"/>
      <c r="I876" s="123"/>
      <c r="J876" s="123"/>
      <c r="K876" s="69"/>
      <c r="L876" s="69"/>
      <c r="M876" s="69"/>
      <c r="N876" s="69"/>
      <c r="O876" s="69"/>
      <c r="P876" s="69"/>
      <c r="Q876" s="69"/>
      <c r="R876" s="69"/>
    </row>
    <row r="877" spans="1:23" s="24" customFormat="1" ht="26.1" customHeight="1">
      <c r="A877" s="176"/>
      <c r="B877" s="176"/>
      <c r="K877" s="69"/>
      <c r="L877" s="69"/>
      <c r="M877" s="69"/>
      <c r="N877" s="69"/>
      <c r="O877" s="69"/>
      <c r="P877" s="69"/>
      <c r="Q877" s="69"/>
      <c r="R877" s="69"/>
    </row>
    <row r="878" spans="1:23" s="69" customFormat="1" ht="26.1" customHeight="1">
      <c r="A878" s="176"/>
      <c r="B878" s="177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</row>
    <row r="879" spans="1:23" s="24" customFormat="1" ht="26.1" customHeight="1">
      <c r="A879" s="176"/>
      <c r="B879" s="177"/>
      <c r="K879" s="190" t="e">
        <f>#REF!</f>
        <v>#REF!</v>
      </c>
      <c r="L879" s="69"/>
      <c r="M879" s="69"/>
      <c r="N879" s="69"/>
      <c r="O879" s="69"/>
      <c r="P879" s="69"/>
      <c r="Q879" s="69"/>
      <c r="R879" s="69"/>
    </row>
    <row r="880" spans="1:23" s="24" customFormat="1" ht="26.1" customHeight="1">
      <c r="A880" s="201"/>
      <c r="B880" s="202"/>
      <c r="C880" s="123"/>
      <c r="D880" s="123"/>
      <c r="E880" s="123"/>
      <c r="F880" s="123"/>
      <c r="G880" s="123"/>
      <c r="H880" s="123"/>
      <c r="K880" s="69"/>
      <c r="L880" s="69"/>
      <c r="M880" s="69"/>
      <c r="N880" s="69"/>
      <c r="O880" s="69"/>
      <c r="P880" s="69"/>
      <c r="Q880" s="69"/>
      <c r="R880" s="69"/>
    </row>
    <row r="881" spans="1:23" s="69" customFormat="1" ht="26.1" customHeight="1">
      <c r="A881" s="176"/>
      <c r="B881" s="177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88"/>
      <c r="T881" s="88"/>
      <c r="U881" s="88"/>
      <c r="V881" s="88"/>
      <c r="W881" s="88"/>
    </row>
    <row r="882" spans="1:23" s="69" customFormat="1" ht="26.1" customHeight="1">
      <c r="A882" s="176"/>
      <c r="B882" s="176"/>
      <c r="C882" s="24"/>
      <c r="D882" s="24"/>
      <c r="E882" s="24"/>
      <c r="F882" s="24"/>
      <c r="G882" s="24"/>
      <c r="H882" s="24"/>
      <c r="I882" s="24"/>
      <c r="J882" s="24"/>
    </row>
    <row r="883" spans="1:23" s="88" customFormat="1" ht="26.1" customHeight="1">
      <c r="A883" s="176"/>
      <c r="B883" s="177"/>
      <c r="C883" s="24"/>
      <c r="D883" s="24"/>
      <c r="E883" s="24"/>
      <c r="F883" s="24"/>
      <c r="G883" s="24"/>
      <c r="H883" s="24"/>
      <c r="I883" s="24"/>
      <c r="J883" s="24"/>
      <c r="K883" s="69"/>
      <c r="L883" s="69"/>
      <c r="M883" s="69"/>
      <c r="N883" s="69"/>
      <c r="O883" s="69"/>
      <c r="P883" s="69"/>
      <c r="Q883" s="69"/>
      <c r="R883" s="69"/>
      <c r="S883" s="69"/>
      <c r="T883" s="69"/>
      <c r="U883" s="69"/>
      <c r="V883" s="69"/>
      <c r="W883" s="69"/>
    </row>
    <row r="884" spans="1:23" s="69" customFormat="1" ht="26.1" customHeight="1">
      <c r="A884" s="176"/>
      <c r="B884" s="177"/>
      <c r="C884" s="24"/>
      <c r="D884" s="24"/>
      <c r="E884" s="24"/>
      <c r="F884" s="24"/>
      <c r="G884" s="24"/>
      <c r="H884" s="24"/>
      <c r="I884" s="24"/>
      <c r="J884" s="24"/>
    </row>
    <row r="885" spans="1:23" s="24" customFormat="1" ht="38.25" customHeight="1">
      <c r="A885" s="176"/>
      <c r="B885" s="176"/>
      <c r="K885" s="88"/>
      <c r="L885" s="88"/>
      <c r="M885" s="88"/>
      <c r="N885" s="88"/>
      <c r="O885" s="88"/>
      <c r="P885" s="88"/>
      <c r="Q885" s="88"/>
      <c r="R885" s="88"/>
    </row>
    <row r="886" spans="1:23" s="69" customFormat="1" ht="26.1" customHeight="1">
      <c r="A886" s="176"/>
      <c r="B886" s="177"/>
      <c r="C886" s="24"/>
      <c r="D886" s="24"/>
      <c r="E886" s="24"/>
      <c r="F886" s="24"/>
      <c r="G886" s="24"/>
      <c r="H886" s="24"/>
      <c r="I886" s="24"/>
      <c r="J886" s="24"/>
    </row>
    <row r="887" spans="1:23" s="69" customFormat="1" ht="33.75" customHeight="1">
      <c r="A887" s="176"/>
      <c r="B887" s="177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</row>
    <row r="888" spans="1:23" s="24" customFormat="1" ht="26.1" customHeight="1">
      <c r="A888" s="176"/>
      <c r="B888" s="177"/>
    </row>
    <row r="889" spans="1:23" s="69" customFormat="1" ht="26.1" customHeight="1">
      <c r="A889" s="176"/>
      <c r="B889" s="177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</row>
    <row r="890" spans="1:23" s="69" customFormat="1" ht="26.1" customHeight="1">
      <c r="A890" s="176"/>
      <c r="B890" s="177"/>
      <c r="C890" s="24"/>
      <c r="D890" s="24"/>
      <c r="E890" s="24"/>
      <c r="F890" s="24"/>
      <c r="G890" s="24"/>
      <c r="H890" s="24"/>
      <c r="I890" s="24"/>
      <c r="J890" s="24"/>
    </row>
    <row r="891" spans="1:23" s="69" customFormat="1" ht="26.1" customHeight="1">
      <c r="A891" s="176"/>
      <c r="B891" s="176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</row>
    <row r="892" spans="1:23" s="69" customFormat="1" ht="26.1" customHeight="1">
      <c r="A892" s="176"/>
      <c r="B892" s="176"/>
      <c r="C892" s="24"/>
      <c r="D892" s="24"/>
      <c r="E892" s="24"/>
      <c r="F892" s="24"/>
      <c r="G892" s="24"/>
      <c r="H892" s="24"/>
      <c r="I892" s="24"/>
      <c r="J892" s="24"/>
      <c r="S892" s="88"/>
      <c r="T892" s="88"/>
      <c r="U892" s="88"/>
      <c r="V892" s="88"/>
      <c r="W892" s="88"/>
    </row>
    <row r="893" spans="1:23" s="69" customFormat="1" ht="26.1" customHeight="1">
      <c r="A893" s="176"/>
      <c r="B893" s="176"/>
      <c r="C893" s="24"/>
      <c r="D893" s="24"/>
      <c r="E893" s="24"/>
      <c r="F893" s="24"/>
      <c r="G893" s="24"/>
      <c r="H893" s="24"/>
      <c r="I893" s="24"/>
      <c r="J893" s="24"/>
    </row>
    <row r="894" spans="1:23" s="24" customFormat="1" ht="26.1" customHeight="1">
      <c r="A894" s="176"/>
      <c r="B894" s="177"/>
      <c r="K894" s="69"/>
      <c r="L894" s="69"/>
      <c r="M894" s="69"/>
      <c r="N894" s="69"/>
      <c r="O894" s="69"/>
      <c r="P894" s="69"/>
      <c r="Q894" s="69"/>
      <c r="R894" s="69"/>
    </row>
    <row r="895" spans="1:23" s="24" customFormat="1" ht="30.75" customHeight="1">
      <c r="A895" s="176"/>
      <c r="B895" s="176"/>
    </row>
    <row r="896" spans="1:23" s="24" customFormat="1" ht="26.1" customHeight="1">
      <c r="A896" s="176"/>
      <c r="B896" s="177"/>
      <c r="K896" s="69"/>
      <c r="L896" s="69"/>
      <c r="M896" s="69"/>
      <c r="N896" s="69"/>
      <c r="O896" s="69"/>
      <c r="P896" s="69"/>
      <c r="Q896" s="69"/>
      <c r="R896" s="69"/>
    </row>
    <row r="897" spans="1:18" s="69" customFormat="1" ht="26.1" customHeight="1">
      <c r="A897" s="176"/>
      <c r="B897" s="177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</row>
    <row r="898" spans="1:18" s="24" customFormat="1" ht="26.1" customHeight="1">
      <c r="A898" s="176"/>
      <c r="B898" s="177"/>
      <c r="K898" s="69"/>
      <c r="L898" s="69"/>
      <c r="M898" s="69"/>
      <c r="N898" s="69"/>
      <c r="O898" s="69"/>
      <c r="P898" s="69"/>
      <c r="Q898" s="69"/>
      <c r="R898" s="69"/>
    </row>
    <row r="899" spans="1:18" s="69" customFormat="1" ht="26.1" customHeight="1">
      <c r="A899" s="176"/>
      <c r="B899" s="176"/>
      <c r="C899" s="24"/>
      <c r="D899" s="24"/>
      <c r="E899" s="24"/>
      <c r="F899" s="24"/>
      <c r="G899" s="24"/>
      <c r="H899" s="24"/>
      <c r="I899" s="24"/>
      <c r="J899" s="24"/>
    </row>
    <row r="900" spans="1:18" s="69" customFormat="1" ht="26.1" customHeight="1">
      <c r="A900" s="176"/>
      <c r="B900" s="177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</row>
    <row r="901" spans="1:18" s="69" customFormat="1" ht="26.1" customHeight="1">
      <c r="A901" s="176"/>
      <c r="B901" s="176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</row>
    <row r="902" spans="1:18" s="24" customFormat="1" ht="26.1" customHeight="1">
      <c r="A902" s="176"/>
      <c r="B902" s="177"/>
    </row>
    <row r="903" spans="1:18" s="69" customFormat="1" ht="26.1" customHeight="1">
      <c r="A903" s="176"/>
      <c r="B903" s="177"/>
      <c r="C903" s="24"/>
      <c r="D903" s="24"/>
      <c r="E903" s="24"/>
      <c r="F903" s="24"/>
      <c r="G903" s="24"/>
      <c r="H903" s="24"/>
      <c r="I903" s="24"/>
      <c r="J903" s="24"/>
    </row>
    <row r="904" spans="1:18" s="24" customFormat="1" ht="26.1" customHeight="1">
      <c r="A904" s="176"/>
      <c r="B904" s="176"/>
    </row>
    <row r="905" spans="1:18" s="69" customFormat="1" ht="31.5" customHeight="1">
      <c r="A905" s="176"/>
      <c r="B905" s="176"/>
      <c r="C905" s="24"/>
      <c r="D905" s="24"/>
      <c r="E905" s="24"/>
      <c r="F905" s="24"/>
      <c r="G905" s="24"/>
      <c r="H905" s="24"/>
      <c r="I905" s="24"/>
      <c r="J905" s="24"/>
    </row>
    <row r="906" spans="1:18" s="69" customFormat="1" ht="26.1" customHeight="1">
      <c r="A906" s="176"/>
      <c r="B906" s="176"/>
      <c r="C906" s="24"/>
      <c r="D906" s="24"/>
      <c r="E906" s="24"/>
      <c r="F906" s="24"/>
      <c r="G906" s="24"/>
      <c r="H906" s="24"/>
      <c r="I906" s="24"/>
      <c r="J906" s="24"/>
    </row>
    <row r="907" spans="1:18" s="24" customFormat="1" ht="26.1" customHeight="1">
      <c r="A907" s="176"/>
      <c r="B907" s="177"/>
    </row>
    <row r="908" spans="1:18" s="24" customFormat="1" ht="26.1" customHeight="1">
      <c r="A908" s="176"/>
      <c r="B908" s="176"/>
      <c r="K908" s="69"/>
      <c r="L908" s="69"/>
      <c r="M908" s="69"/>
      <c r="N908" s="69"/>
      <c r="O908" s="69"/>
      <c r="P908" s="69"/>
      <c r="Q908" s="69"/>
      <c r="R908" s="69"/>
    </row>
    <row r="909" spans="1:18" s="24" customFormat="1" ht="26.1" customHeight="1">
      <c r="A909" s="176"/>
      <c r="B909" s="177"/>
    </row>
    <row r="910" spans="1:18" s="69" customFormat="1" ht="26.1" customHeight="1">
      <c r="A910" s="176"/>
      <c r="B910" s="177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</row>
    <row r="911" spans="1:18" s="24" customFormat="1" ht="26.1" customHeight="1">
      <c r="A911" s="176"/>
      <c r="B911" s="176"/>
      <c r="K911" s="69"/>
      <c r="L911" s="69"/>
      <c r="M911" s="69"/>
      <c r="N911" s="69"/>
      <c r="O911" s="69"/>
      <c r="P911" s="69"/>
      <c r="Q911" s="69"/>
      <c r="R911" s="69"/>
    </row>
    <row r="912" spans="1:18" s="69" customFormat="1" ht="26.1" customHeight="1">
      <c r="A912" s="176"/>
      <c r="B912" s="177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</row>
    <row r="913" spans="1:18" s="69" customFormat="1" ht="26.1" customHeight="1">
      <c r="A913" s="176"/>
      <c r="B913" s="176"/>
      <c r="C913" s="24"/>
      <c r="D913" s="24"/>
      <c r="E913" s="24"/>
      <c r="F913" s="24"/>
      <c r="G913" s="24"/>
      <c r="H913" s="24"/>
      <c r="I913" s="24"/>
      <c r="J913" s="24"/>
    </row>
    <row r="914" spans="1:18" s="24" customFormat="1" ht="26.1" customHeight="1">
      <c r="A914" s="176"/>
      <c r="B914" s="176"/>
      <c r="K914" s="69"/>
      <c r="L914" s="69"/>
      <c r="M914" s="69"/>
      <c r="N914" s="69"/>
      <c r="O914" s="69"/>
      <c r="P914" s="69"/>
      <c r="Q914" s="69"/>
      <c r="R914" s="69"/>
    </row>
    <row r="915" spans="1:18" s="69" customFormat="1" ht="26.1" customHeight="1">
      <c r="A915" s="176"/>
      <c r="B915" s="177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</row>
    <row r="916" spans="1:18" s="24" customFormat="1" ht="26.1" customHeight="1">
      <c r="A916" s="176"/>
      <c r="B916" s="176"/>
      <c r="K916" s="69"/>
      <c r="L916" s="69"/>
      <c r="M916" s="69"/>
      <c r="N916" s="69"/>
      <c r="O916" s="69"/>
      <c r="P916" s="69"/>
      <c r="Q916" s="69"/>
      <c r="R916" s="69"/>
    </row>
    <row r="917" spans="1:18" s="24" customFormat="1" ht="26.1" customHeight="1">
      <c r="A917" s="176"/>
      <c r="B917" s="177"/>
      <c r="I917" s="123"/>
      <c r="J917" s="123"/>
      <c r="K917" s="88"/>
      <c r="L917" s="88"/>
      <c r="M917" s="88"/>
      <c r="N917" s="88"/>
      <c r="O917" s="88"/>
      <c r="P917" s="88"/>
      <c r="Q917" s="88"/>
      <c r="R917" s="88"/>
    </row>
    <row r="918" spans="1:18" s="69" customFormat="1" ht="26.1" customHeight="1">
      <c r="A918" s="176"/>
      <c r="B918" s="177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</row>
    <row r="919" spans="1:18" s="24" customFormat="1" ht="26.1" customHeight="1">
      <c r="A919" s="176"/>
      <c r="B919" s="176"/>
    </row>
    <row r="920" spans="1:18" s="69" customFormat="1" ht="26.1" customHeight="1">
      <c r="A920" s="176"/>
      <c r="B920" s="177"/>
      <c r="C920" s="24"/>
      <c r="D920" s="24"/>
      <c r="E920" s="24"/>
      <c r="F920" s="24"/>
      <c r="G920" s="24"/>
      <c r="H920" s="24"/>
      <c r="I920" s="24"/>
      <c r="J920" s="24"/>
    </row>
    <row r="921" spans="1:18" s="69" customFormat="1" ht="26.1" customHeight="1">
      <c r="A921" s="201"/>
      <c r="B921" s="202"/>
      <c r="C921" s="123"/>
      <c r="D921" s="123"/>
      <c r="E921" s="123"/>
      <c r="F921" s="123"/>
      <c r="G921" s="123"/>
      <c r="H921" s="123"/>
      <c r="I921" s="24"/>
      <c r="J921" s="24"/>
    </row>
    <row r="922" spans="1:18" s="24" customFormat="1" ht="26.1" customHeight="1">
      <c r="A922" s="176"/>
      <c r="B922" s="176"/>
    </row>
    <row r="923" spans="1:18" s="69" customFormat="1" ht="26.1" customHeight="1">
      <c r="A923" s="176"/>
      <c r="B923" s="176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</row>
    <row r="924" spans="1:18" s="88" customFormat="1" ht="26.1" customHeight="1">
      <c r="A924" s="176"/>
      <c r="B924" s="177"/>
      <c r="C924" s="24"/>
      <c r="D924" s="24"/>
      <c r="E924" s="24"/>
      <c r="F924" s="24"/>
      <c r="G924" s="24"/>
      <c r="H924" s="24"/>
      <c r="I924" s="24"/>
      <c r="J924" s="24"/>
      <c r="K924" s="69"/>
      <c r="L924" s="69"/>
      <c r="M924" s="69"/>
      <c r="N924" s="69"/>
      <c r="O924" s="69"/>
      <c r="P924" s="69"/>
      <c r="Q924" s="69"/>
      <c r="R924" s="69"/>
    </row>
    <row r="925" spans="1:18" s="24" customFormat="1" ht="26.1" customHeight="1">
      <c r="A925" s="228"/>
      <c r="B925" s="249"/>
      <c r="K925" s="69"/>
      <c r="L925" s="69"/>
      <c r="M925" s="69"/>
      <c r="N925" s="69"/>
      <c r="O925" s="69"/>
      <c r="P925" s="69"/>
      <c r="Q925" s="69"/>
      <c r="R925" s="69"/>
    </row>
    <row r="926" spans="1:18" s="24" customFormat="1" ht="26.1" customHeight="1">
      <c r="A926" s="176"/>
      <c r="B926" s="176"/>
      <c r="K926" s="69"/>
      <c r="L926" s="69"/>
      <c r="M926" s="69"/>
      <c r="N926" s="69"/>
      <c r="O926" s="69"/>
      <c r="P926" s="69"/>
      <c r="Q926" s="69"/>
      <c r="R926" s="69"/>
    </row>
    <row r="927" spans="1:18" s="69" customFormat="1" ht="26.1" customHeight="1">
      <c r="A927" s="176"/>
      <c r="B927" s="176"/>
      <c r="C927" s="24"/>
      <c r="D927" s="24"/>
      <c r="E927" s="24"/>
      <c r="F927" s="24"/>
      <c r="G927" s="24"/>
      <c r="H927" s="24"/>
      <c r="I927" s="123"/>
      <c r="J927" s="123"/>
    </row>
    <row r="928" spans="1:18" s="69" customFormat="1" ht="26.1" customHeight="1">
      <c r="A928" s="176"/>
      <c r="B928" s="177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</row>
    <row r="929" spans="1:23" s="24" customFormat="1" ht="26.1" customHeight="1">
      <c r="A929" s="176"/>
      <c r="B929" s="177"/>
      <c r="K929" s="69"/>
      <c r="L929" s="69"/>
      <c r="M929" s="69"/>
      <c r="N929" s="69"/>
      <c r="O929" s="69"/>
      <c r="P929" s="69"/>
      <c r="Q929" s="69"/>
      <c r="R929" s="69"/>
    </row>
    <row r="930" spans="1:23" s="24" customFormat="1" ht="26.1" customHeight="1">
      <c r="A930" s="176"/>
      <c r="B930" s="177"/>
    </row>
    <row r="931" spans="1:23" s="69" customFormat="1" ht="26.1" customHeight="1">
      <c r="A931" s="201"/>
      <c r="B931" s="202"/>
      <c r="C931" s="123"/>
      <c r="D931" s="123"/>
      <c r="E931" s="123"/>
      <c r="F931" s="123"/>
      <c r="G931" s="123"/>
      <c r="H931" s="123"/>
      <c r="I931" s="123"/>
      <c r="J931" s="123"/>
    </row>
    <row r="932" spans="1:23" s="69" customFormat="1" ht="26.1" customHeight="1">
      <c r="A932" s="176"/>
      <c r="B932" s="176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</row>
    <row r="933" spans="1:23" s="69" customFormat="1" ht="32.25" customHeight="1">
      <c r="A933" s="176"/>
      <c r="B933" s="177"/>
      <c r="C933" s="24"/>
      <c r="D933" s="24"/>
      <c r="E933" s="24"/>
      <c r="F933" s="24"/>
      <c r="G933" s="24"/>
      <c r="H933" s="24"/>
      <c r="I933" s="24"/>
      <c r="J933" s="24"/>
    </row>
    <row r="934" spans="1:23" s="88" customFormat="1" ht="26.1" customHeight="1">
      <c r="A934" s="176"/>
      <c r="B934" s="176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69"/>
      <c r="T934" s="69"/>
      <c r="U934" s="69"/>
      <c r="V934" s="69"/>
      <c r="W934" s="69"/>
    </row>
    <row r="935" spans="1:23" s="24" customFormat="1" ht="26.1" customHeight="1">
      <c r="A935" s="201"/>
      <c r="B935" s="202"/>
      <c r="C935" s="123"/>
      <c r="D935" s="123"/>
      <c r="E935" s="123"/>
      <c r="F935" s="123"/>
      <c r="G935" s="123"/>
      <c r="H935" s="123"/>
    </row>
    <row r="936" spans="1:23" s="69" customFormat="1" ht="26.1" customHeight="1">
      <c r="A936" s="176"/>
      <c r="B936" s="176"/>
      <c r="C936" s="24"/>
      <c r="D936" s="24"/>
      <c r="E936" s="24"/>
      <c r="F936" s="24"/>
      <c r="G936" s="24"/>
      <c r="H936" s="24"/>
      <c r="I936" s="24"/>
      <c r="J936" s="24"/>
      <c r="K936" s="123"/>
      <c r="L936" s="123"/>
      <c r="M936" s="123"/>
      <c r="N936" s="123"/>
      <c r="O936" s="123"/>
      <c r="P936" s="123"/>
      <c r="Q936" s="123"/>
      <c r="R936" s="123"/>
    </row>
    <row r="937" spans="1:23" s="24" customFormat="1" ht="26.1" customHeight="1">
      <c r="A937" s="176"/>
      <c r="B937" s="177"/>
    </row>
    <row r="938" spans="1:23" s="88" customFormat="1" ht="45" customHeight="1">
      <c r="A938" s="176"/>
      <c r="B938" s="176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69"/>
      <c r="T938" s="69"/>
      <c r="U938" s="69"/>
      <c r="V938" s="69"/>
      <c r="W938" s="69"/>
    </row>
    <row r="939" spans="1:23" s="24" customFormat="1" ht="36.75" customHeight="1">
      <c r="A939" s="176"/>
      <c r="B939" s="176"/>
    </row>
    <row r="940" spans="1:23" s="69" customFormat="1" ht="45.75" customHeight="1">
      <c r="A940" s="176"/>
      <c r="B940" s="176"/>
      <c r="C940" s="24"/>
      <c r="D940" s="24"/>
      <c r="E940" s="24"/>
      <c r="F940" s="24"/>
      <c r="G940" s="24"/>
      <c r="H940" s="24"/>
      <c r="I940" s="24"/>
      <c r="J940" s="24"/>
      <c r="K940" s="88"/>
      <c r="L940" s="88"/>
      <c r="M940" s="88"/>
      <c r="N940" s="88"/>
      <c r="O940" s="88"/>
      <c r="P940" s="88"/>
      <c r="Q940" s="88"/>
      <c r="R940" s="88"/>
    </row>
    <row r="941" spans="1:23" s="24" customFormat="1" ht="26.1" customHeight="1">
      <c r="A941" s="170"/>
      <c r="B941" s="170"/>
    </row>
    <row r="942" spans="1:23" s="24" customFormat="1" ht="26.1" customHeight="1">
      <c r="A942" s="170"/>
      <c r="B942" s="170"/>
      <c r="K942" s="69"/>
      <c r="L942" s="69"/>
      <c r="M942" s="69"/>
      <c r="N942" s="69"/>
      <c r="O942" s="69"/>
      <c r="P942" s="69"/>
      <c r="Q942" s="69"/>
      <c r="R942" s="69"/>
    </row>
    <row r="943" spans="1:23" s="24" customFormat="1" ht="26.1" customHeight="1">
      <c r="A943" s="170"/>
      <c r="B943" s="170"/>
      <c r="K943" s="69"/>
      <c r="L943" s="69"/>
      <c r="M943" s="69"/>
      <c r="N943" s="69"/>
      <c r="O943" s="69"/>
      <c r="P943" s="69"/>
      <c r="Q943" s="69"/>
      <c r="R943" s="69"/>
      <c r="S943" s="123"/>
      <c r="T943" s="123"/>
      <c r="U943" s="123"/>
      <c r="V943" s="123"/>
      <c r="W943" s="123"/>
    </row>
    <row r="944" spans="1:23" s="24" customFormat="1" ht="26.1" customHeight="1">
      <c r="A944" s="253"/>
      <c r="B944" s="254"/>
      <c r="K944" s="69"/>
      <c r="L944" s="69"/>
      <c r="M944" s="69"/>
      <c r="N944" s="69"/>
      <c r="O944" s="69"/>
      <c r="P944" s="69"/>
      <c r="Q944" s="69"/>
      <c r="R944" s="69"/>
    </row>
    <row r="945" spans="1:23" s="24" customFormat="1" ht="26.1" customHeight="1">
      <c r="A945" s="203"/>
      <c r="B945" s="203"/>
      <c r="K945" s="69"/>
      <c r="L945" s="69"/>
      <c r="M945" s="69"/>
      <c r="N945" s="69"/>
      <c r="O945" s="69"/>
      <c r="P945" s="69"/>
      <c r="Q945" s="69"/>
      <c r="R945" s="69"/>
    </row>
    <row r="946" spans="1:23" s="24" customFormat="1" ht="26.1" customHeight="1">
      <c r="A946" s="185"/>
      <c r="B946" s="186"/>
    </row>
    <row r="947" spans="1:23" s="69" customFormat="1" ht="26.1" customHeight="1">
      <c r="A947" s="228"/>
      <c r="B947" s="249"/>
      <c r="C947" s="24"/>
      <c r="D947" s="24"/>
      <c r="E947" s="24"/>
      <c r="F947" s="24"/>
      <c r="G947" s="24"/>
      <c r="H947" s="24"/>
      <c r="I947" s="24"/>
      <c r="J947" s="24"/>
      <c r="S947" s="88"/>
      <c r="T947" s="88"/>
      <c r="U947" s="88"/>
      <c r="V947" s="88"/>
      <c r="W947" s="88"/>
    </row>
    <row r="948" spans="1:23" s="24" customFormat="1" ht="26.1" customHeight="1">
      <c r="A948" s="176"/>
      <c r="B948" s="177"/>
      <c r="K948" s="190" t="e">
        <f>#REF!</f>
        <v>#REF!</v>
      </c>
      <c r="L948" s="69"/>
      <c r="M948" s="69"/>
      <c r="N948" s="69"/>
      <c r="O948" s="69"/>
      <c r="P948" s="69"/>
      <c r="Q948" s="69"/>
      <c r="R948" s="69"/>
    </row>
    <row r="949" spans="1:23" s="69" customFormat="1" ht="26.1" customHeight="1">
      <c r="A949" s="176"/>
      <c r="B949" s="177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</row>
    <row r="950" spans="1:23" s="69" customFormat="1" ht="26.1" customHeight="1">
      <c r="A950" s="176"/>
      <c r="B950" s="176"/>
      <c r="C950" s="24"/>
      <c r="D950" s="24"/>
      <c r="E950" s="24"/>
      <c r="F950" s="24"/>
      <c r="G950" s="24"/>
      <c r="H950" s="24"/>
      <c r="I950" s="24"/>
      <c r="J950" s="24"/>
    </row>
    <row r="951" spans="1:23" s="69" customFormat="1" ht="26.1" customHeight="1">
      <c r="A951" s="176"/>
      <c r="B951" s="177"/>
      <c r="C951" s="24"/>
      <c r="D951" s="24"/>
      <c r="E951" s="24"/>
      <c r="F951" s="24"/>
      <c r="G951" s="24"/>
      <c r="H951" s="24"/>
      <c r="I951" s="24"/>
      <c r="J951" s="24"/>
    </row>
    <row r="952" spans="1:23" s="69" customFormat="1" ht="26.1" customHeight="1">
      <c r="A952" s="176"/>
      <c r="B952" s="177"/>
      <c r="C952" s="24"/>
      <c r="D952" s="24"/>
      <c r="E952" s="24"/>
      <c r="F952" s="24"/>
      <c r="G952" s="24"/>
      <c r="H952" s="24"/>
      <c r="I952" s="24"/>
      <c r="J952" s="24"/>
    </row>
    <row r="953" spans="1:23" s="24" customFormat="1" ht="26.1" customHeight="1">
      <c r="A953" s="176"/>
      <c r="B953" s="176"/>
      <c r="K953" s="69"/>
      <c r="L953" s="69"/>
      <c r="M953" s="69"/>
      <c r="N953" s="69"/>
      <c r="O953" s="69"/>
      <c r="P953" s="69"/>
      <c r="Q953" s="69"/>
      <c r="R953" s="69"/>
    </row>
    <row r="954" spans="1:23" s="69" customFormat="1" ht="26.1" customHeight="1">
      <c r="A954" s="176"/>
      <c r="B954" s="177"/>
      <c r="C954" s="24"/>
      <c r="D954" s="24"/>
      <c r="E954" s="24"/>
      <c r="F954" s="24"/>
      <c r="G954" s="24"/>
      <c r="H954" s="24"/>
      <c r="I954" s="24"/>
      <c r="J954" s="24"/>
    </row>
    <row r="955" spans="1:23" s="69" customFormat="1" ht="26.1" customHeight="1">
      <c r="A955" s="176"/>
      <c r="B955" s="177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</row>
    <row r="956" spans="1:23" s="24" customFormat="1" ht="26.1" customHeight="1">
      <c r="A956" s="176"/>
      <c r="B956" s="177"/>
    </row>
    <row r="957" spans="1:23" s="69" customFormat="1" ht="26.1" customHeight="1">
      <c r="A957" s="176"/>
      <c r="B957" s="177"/>
      <c r="C957" s="24"/>
      <c r="D957" s="24"/>
      <c r="E957" s="24"/>
      <c r="F957" s="24"/>
      <c r="G957" s="24"/>
      <c r="H957" s="24"/>
      <c r="I957" s="24"/>
      <c r="J957" s="24"/>
    </row>
    <row r="958" spans="1:23" s="69" customFormat="1" ht="26.1" customHeight="1">
      <c r="A958" s="176"/>
      <c r="B958" s="177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</row>
    <row r="959" spans="1:23" s="69" customFormat="1" ht="26.1" customHeight="1">
      <c r="A959" s="176"/>
      <c r="B959" s="176"/>
      <c r="C959" s="24"/>
      <c r="D959" s="24"/>
      <c r="E959" s="24"/>
      <c r="F959" s="24"/>
      <c r="G959" s="24"/>
      <c r="H959" s="24"/>
      <c r="I959" s="24"/>
      <c r="J959" s="24"/>
    </row>
    <row r="960" spans="1:23" s="69" customFormat="1" ht="26.1" customHeight="1">
      <c r="A960" s="176"/>
      <c r="B960" s="176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</row>
    <row r="961" spans="1:18" s="69" customFormat="1" ht="26.1" customHeight="1">
      <c r="A961" s="176"/>
      <c r="B961" s="177"/>
      <c r="C961" s="24"/>
      <c r="D961" s="24"/>
      <c r="E961" s="24"/>
      <c r="F961" s="24"/>
      <c r="G961" s="24"/>
      <c r="H961" s="24"/>
      <c r="I961" s="24"/>
      <c r="J961" s="24"/>
    </row>
    <row r="962" spans="1:18" s="24" customFormat="1" ht="26.1" customHeight="1">
      <c r="A962" s="176"/>
      <c r="B962" s="176"/>
    </row>
    <row r="963" spans="1:18" s="24" customFormat="1" ht="26.1" customHeight="1">
      <c r="A963" s="176"/>
      <c r="B963" s="177"/>
      <c r="K963" s="69"/>
      <c r="L963" s="69"/>
      <c r="M963" s="69"/>
      <c r="N963" s="69"/>
      <c r="O963" s="69"/>
      <c r="P963" s="69"/>
      <c r="Q963" s="69"/>
      <c r="R963" s="69"/>
    </row>
    <row r="964" spans="1:18" s="69" customFormat="1" ht="26.1" customHeight="1">
      <c r="A964" s="176"/>
      <c r="B964" s="176"/>
      <c r="C964" s="24"/>
      <c r="D964" s="24"/>
      <c r="E964" s="24"/>
      <c r="F964" s="24"/>
      <c r="G964" s="24"/>
      <c r="H964" s="24"/>
      <c r="I964" s="24"/>
      <c r="J964" s="24"/>
      <c r="K964" s="73"/>
      <c r="L964" s="73"/>
      <c r="M964" s="73"/>
      <c r="N964" s="73"/>
      <c r="O964" s="73"/>
      <c r="P964" s="73"/>
      <c r="Q964" s="73"/>
      <c r="R964" s="73"/>
    </row>
    <row r="965" spans="1:18" s="24" customFormat="1" ht="26.1" customHeight="1">
      <c r="A965" s="228"/>
      <c r="B965" s="249"/>
    </row>
    <row r="966" spans="1:18" s="69" customFormat="1" ht="26.1" customHeight="1">
      <c r="A966" s="176"/>
      <c r="B966" s="176"/>
      <c r="C966" s="24"/>
      <c r="D966" s="24"/>
      <c r="E966" s="24"/>
      <c r="F966" s="24"/>
      <c r="G966" s="24"/>
      <c r="H966" s="24"/>
      <c r="I966" s="24"/>
      <c r="J966" s="24"/>
    </row>
    <row r="967" spans="1:18" s="24" customFormat="1" ht="26.1" customHeight="1">
      <c r="A967" s="176"/>
      <c r="B967" s="177"/>
    </row>
    <row r="968" spans="1:18" s="69" customFormat="1" ht="26.1" customHeight="1">
      <c r="A968" s="176"/>
      <c r="B968" s="177"/>
      <c r="C968" s="24"/>
      <c r="D968" s="24"/>
      <c r="E968" s="24"/>
      <c r="F968" s="24"/>
      <c r="G968" s="24"/>
      <c r="H968" s="24"/>
      <c r="I968" s="24"/>
      <c r="J968" s="24"/>
      <c r="K968" s="123"/>
      <c r="L968" s="123"/>
      <c r="M968" s="123"/>
      <c r="N968" s="123"/>
      <c r="O968" s="123"/>
      <c r="P968" s="123"/>
      <c r="Q968" s="123"/>
      <c r="R968" s="123"/>
    </row>
    <row r="969" spans="1:18" s="24" customFormat="1" ht="26.1" customHeight="1">
      <c r="A969" s="176"/>
      <c r="B969" s="176"/>
    </row>
    <row r="970" spans="1:18" s="69" customFormat="1" ht="45.75" customHeight="1">
      <c r="A970" s="176"/>
      <c r="B970" s="177"/>
      <c r="C970" s="24"/>
      <c r="D970" s="24"/>
      <c r="E970" s="24"/>
      <c r="F970" s="24"/>
      <c r="G970" s="24"/>
      <c r="H970" s="24"/>
      <c r="I970" s="24"/>
      <c r="J970" s="24"/>
    </row>
    <row r="971" spans="1:18" s="73" customFormat="1" ht="26.1" customHeight="1">
      <c r="A971" s="176"/>
      <c r="B971" s="176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</row>
    <row r="972" spans="1:18" s="24" customFormat="1" ht="26.1" customHeight="1">
      <c r="A972" s="201"/>
      <c r="B972" s="201"/>
      <c r="K972" s="69"/>
      <c r="L972" s="69"/>
      <c r="M972" s="69"/>
      <c r="N972" s="69"/>
      <c r="O972" s="69"/>
      <c r="P972" s="69"/>
      <c r="Q972" s="69"/>
      <c r="R972" s="69"/>
    </row>
    <row r="973" spans="1:18" s="69" customFormat="1" ht="26.1" customHeight="1">
      <c r="A973" s="176"/>
      <c r="B973" s="176"/>
      <c r="C973" s="24"/>
      <c r="D973" s="24"/>
      <c r="E973" s="24"/>
      <c r="F973" s="24"/>
      <c r="G973" s="24"/>
      <c r="H973" s="24"/>
      <c r="I973" s="24"/>
      <c r="J973" s="24"/>
    </row>
    <row r="974" spans="1:18" s="24" customFormat="1" ht="26.1" customHeight="1">
      <c r="A974" s="176"/>
      <c r="B974" s="177"/>
      <c r="K974" s="69"/>
      <c r="L974" s="69"/>
      <c r="M974" s="69"/>
      <c r="N974" s="69"/>
      <c r="O974" s="69"/>
      <c r="P974" s="69"/>
      <c r="Q974" s="69"/>
      <c r="R974" s="69"/>
    </row>
    <row r="975" spans="1:18" s="123" customFormat="1" ht="26.1" customHeight="1">
      <c r="A975" s="176"/>
      <c r="B975" s="176"/>
      <c r="C975" s="24"/>
      <c r="D975" s="24"/>
      <c r="E975" s="24"/>
      <c r="F975" s="24"/>
      <c r="G975" s="24"/>
      <c r="H975" s="24"/>
      <c r="I975" s="24"/>
      <c r="J975" s="24"/>
      <c r="K975" s="69"/>
      <c r="L975" s="69"/>
      <c r="M975" s="69"/>
      <c r="N975" s="69"/>
      <c r="O975" s="69"/>
      <c r="P975" s="69"/>
      <c r="Q975" s="69"/>
      <c r="R975" s="69"/>
    </row>
    <row r="976" spans="1:18" s="24" customFormat="1" ht="26.1" customHeight="1">
      <c r="A976" s="176"/>
      <c r="B976" s="177"/>
    </row>
    <row r="977" spans="1:18" s="69" customFormat="1" ht="26.1" customHeight="1">
      <c r="A977" s="176"/>
      <c r="B977" s="177"/>
      <c r="C977" s="24"/>
      <c r="D977" s="24"/>
      <c r="E977" s="24"/>
      <c r="F977" s="24"/>
      <c r="G977" s="24"/>
      <c r="H977" s="24"/>
      <c r="I977" s="24"/>
      <c r="J977" s="24"/>
      <c r="K977" s="73"/>
      <c r="L977" s="73"/>
      <c r="M977" s="73"/>
      <c r="N977" s="73"/>
      <c r="O977" s="73"/>
      <c r="P977" s="73"/>
      <c r="Q977" s="73"/>
      <c r="R977" s="73"/>
    </row>
    <row r="978" spans="1:18" s="24" customFormat="1" ht="26.1" customHeight="1">
      <c r="A978" s="176"/>
      <c r="B978" s="177"/>
    </row>
    <row r="979" spans="1:18" s="69" customFormat="1" ht="26.1" customHeight="1">
      <c r="A979" s="176"/>
      <c r="B979" s="177"/>
      <c r="C979" s="24"/>
      <c r="D979" s="24"/>
      <c r="E979" s="24"/>
      <c r="F979" s="24"/>
      <c r="G979" s="24"/>
      <c r="H979" s="24"/>
      <c r="I979" s="24"/>
      <c r="J979" s="24"/>
    </row>
    <row r="980" spans="1:18" s="69" customFormat="1" ht="26.1" customHeight="1">
      <c r="A980" s="176"/>
      <c r="B980" s="176"/>
      <c r="C980" s="24"/>
      <c r="D980" s="24"/>
      <c r="E980" s="24"/>
      <c r="F980" s="24"/>
      <c r="G980" s="24"/>
      <c r="H980" s="24"/>
      <c r="I980" s="24"/>
      <c r="J980" s="24"/>
    </row>
    <row r="981" spans="1:18" s="69" customFormat="1" ht="26.1" customHeight="1">
      <c r="A981" s="176"/>
      <c r="B981" s="177"/>
      <c r="C981" s="24"/>
      <c r="D981" s="24"/>
      <c r="E981" s="24"/>
      <c r="F981" s="24"/>
      <c r="G981" s="24"/>
      <c r="H981" s="24"/>
      <c r="I981" s="24"/>
      <c r="J981" s="24"/>
    </row>
    <row r="982" spans="1:18" s="69" customFormat="1" ht="42.75" customHeight="1">
      <c r="A982" s="176"/>
      <c r="B982" s="176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</row>
    <row r="983" spans="1:18" s="24" customFormat="1" ht="42.75" customHeight="1">
      <c r="A983" s="176"/>
      <c r="B983" s="177"/>
      <c r="K983" s="69"/>
      <c r="L983" s="69"/>
      <c r="M983" s="69"/>
      <c r="N983" s="69"/>
      <c r="O983" s="69"/>
      <c r="P983" s="69"/>
      <c r="Q983" s="69"/>
      <c r="R983" s="69"/>
    </row>
    <row r="984" spans="1:18" s="73" customFormat="1" ht="26.1" customHeight="1">
      <c r="A984" s="176"/>
      <c r="B984" s="177"/>
      <c r="C984" s="24"/>
      <c r="D984" s="24"/>
      <c r="E984" s="24"/>
      <c r="F984" s="24"/>
      <c r="G984" s="24"/>
      <c r="H984" s="24"/>
      <c r="I984" s="24"/>
      <c r="J984" s="24"/>
      <c r="K984" s="69"/>
      <c r="L984" s="69"/>
      <c r="M984" s="69"/>
      <c r="N984" s="69"/>
      <c r="O984" s="69"/>
      <c r="P984" s="69"/>
      <c r="Q984" s="69"/>
      <c r="R984" s="69"/>
    </row>
    <row r="985" spans="1:18" s="24" customFormat="1" ht="26.1" customHeight="1">
      <c r="A985" s="176"/>
      <c r="B985" s="177"/>
      <c r="K985" s="69"/>
      <c r="L985" s="69"/>
      <c r="M985" s="69"/>
      <c r="N985" s="69"/>
      <c r="O985" s="69"/>
      <c r="P985" s="69"/>
      <c r="Q985" s="69"/>
      <c r="R985" s="69"/>
    </row>
    <row r="986" spans="1:18" s="69" customFormat="1" ht="26.1" customHeight="1">
      <c r="A986" s="176"/>
      <c r="B986" s="176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</row>
    <row r="987" spans="1:18" s="69" customFormat="1" ht="26.1" customHeight="1">
      <c r="A987" s="176"/>
      <c r="B987" s="177"/>
      <c r="C987" s="24"/>
      <c r="D987" s="24"/>
      <c r="E987" s="24"/>
      <c r="F987" s="24"/>
      <c r="G987" s="24"/>
      <c r="H987" s="24"/>
      <c r="I987" s="24"/>
      <c r="J987" s="24"/>
    </row>
    <row r="988" spans="1:18" s="69" customFormat="1" ht="42.75" customHeight="1">
      <c r="A988" s="176"/>
      <c r="B988" s="177"/>
      <c r="C988" s="24"/>
      <c r="D988" s="24"/>
      <c r="E988" s="24"/>
      <c r="F988" s="24"/>
      <c r="G988" s="24"/>
      <c r="H988" s="24"/>
      <c r="I988" s="24"/>
      <c r="J988" s="24"/>
    </row>
    <row r="989" spans="1:18" s="24" customFormat="1" ht="42.75" customHeight="1">
      <c r="A989" s="176"/>
      <c r="B989" s="177"/>
      <c r="K989" s="69"/>
      <c r="L989" s="69"/>
      <c r="M989" s="69"/>
      <c r="N989" s="69"/>
      <c r="O989" s="69"/>
      <c r="P989" s="69"/>
      <c r="Q989" s="69"/>
      <c r="R989" s="69"/>
    </row>
    <row r="990" spans="1:18" s="69" customFormat="1" ht="26.1" customHeight="1">
      <c r="A990" s="176"/>
      <c r="B990" s="176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</row>
    <row r="991" spans="1:18" s="69" customFormat="1" ht="26.1" customHeight="1">
      <c r="A991" s="176"/>
      <c r="B991" s="177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</row>
    <row r="992" spans="1:18" s="69" customFormat="1" ht="26.1" customHeight="1">
      <c r="A992" s="176"/>
      <c r="B992" s="177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</row>
    <row r="993" spans="1:18" s="24" customFormat="1" ht="26.1" customHeight="1">
      <c r="A993" s="176"/>
      <c r="B993" s="177"/>
      <c r="K993" s="69"/>
      <c r="L993" s="69"/>
      <c r="M993" s="69"/>
      <c r="N993" s="69"/>
      <c r="O993" s="69"/>
      <c r="P993" s="69"/>
      <c r="Q993" s="69"/>
      <c r="R993" s="69"/>
    </row>
    <row r="994" spans="1:18" s="69" customFormat="1" ht="26.1" customHeight="1">
      <c r="A994" s="176"/>
      <c r="B994" s="176"/>
      <c r="C994" s="24"/>
      <c r="D994" s="24"/>
      <c r="E994" s="24"/>
      <c r="F994" s="24"/>
      <c r="G994" s="24"/>
      <c r="H994" s="24"/>
      <c r="I994" s="24"/>
      <c r="J994" s="24"/>
    </row>
    <row r="995" spans="1:18" s="69" customFormat="1" ht="26.1" customHeight="1">
      <c r="A995" s="176"/>
      <c r="B995" s="176"/>
      <c r="C995" s="24"/>
      <c r="D995" s="24"/>
      <c r="E995" s="24"/>
      <c r="F995" s="24"/>
      <c r="G995" s="24"/>
      <c r="H995" s="24"/>
      <c r="I995" s="24"/>
      <c r="J995" s="24"/>
    </row>
    <row r="996" spans="1:18" s="69" customFormat="1" ht="31.5" customHeight="1">
      <c r="A996" s="176"/>
      <c r="B996" s="176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</row>
    <row r="997" spans="1:18" s="24" customFormat="1" ht="30.75" customHeight="1">
      <c r="A997" s="176"/>
      <c r="B997" s="177"/>
    </row>
    <row r="998" spans="1:18" s="24" customFormat="1" ht="26.1" customHeight="1">
      <c r="A998" s="176"/>
      <c r="B998" s="177"/>
      <c r="K998" s="69"/>
      <c r="L998" s="69"/>
      <c r="M998" s="69"/>
      <c r="N998" s="69"/>
      <c r="O998" s="69"/>
      <c r="P998" s="69"/>
      <c r="Q998" s="69"/>
      <c r="R998" s="69"/>
    </row>
    <row r="999" spans="1:18" s="24" customFormat="1" ht="31.5" customHeight="1">
      <c r="A999" s="176"/>
      <c r="B999" s="177"/>
      <c r="K999" s="69"/>
      <c r="L999" s="69"/>
      <c r="M999" s="69"/>
      <c r="N999" s="69"/>
      <c r="O999" s="69"/>
      <c r="P999" s="69"/>
      <c r="Q999" s="69"/>
      <c r="R999" s="69"/>
    </row>
    <row r="1000" spans="1:18" s="69" customFormat="1" ht="26.1" customHeight="1">
      <c r="A1000" s="176"/>
      <c r="B1000" s="176"/>
      <c r="C1000" s="24"/>
      <c r="D1000" s="24"/>
      <c r="E1000" s="24"/>
      <c r="F1000" s="24"/>
      <c r="G1000" s="24"/>
      <c r="H1000" s="24"/>
      <c r="I1000" s="24"/>
      <c r="J1000" s="24"/>
    </row>
    <row r="1001" spans="1:18" s="69" customFormat="1" ht="26.1" customHeight="1">
      <c r="A1001" s="176"/>
      <c r="B1001" s="176"/>
      <c r="C1001" s="24"/>
      <c r="D1001" s="24"/>
      <c r="E1001" s="24"/>
      <c r="F1001" s="24"/>
      <c r="G1001" s="24"/>
      <c r="H1001" s="24"/>
      <c r="I1001" s="24"/>
      <c r="J1001" s="24"/>
    </row>
    <row r="1002" spans="1:18" s="69" customFormat="1" ht="32.25" customHeight="1">
      <c r="A1002" s="176"/>
      <c r="B1002" s="177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</row>
    <row r="1003" spans="1:18" s="24" customFormat="1" ht="31.5" customHeight="1">
      <c r="A1003" s="176"/>
      <c r="B1003" s="177"/>
      <c r="I1003" s="123"/>
      <c r="J1003" s="123"/>
      <c r="K1003" s="88"/>
      <c r="L1003" s="88"/>
      <c r="M1003" s="88"/>
      <c r="N1003" s="88"/>
      <c r="O1003" s="88"/>
      <c r="P1003" s="88"/>
      <c r="Q1003" s="88"/>
      <c r="R1003" s="88"/>
    </row>
    <row r="1004" spans="1:18" s="24" customFormat="1" ht="26.1" customHeight="1">
      <c r="A1004" s="176"/>
      <c r="B1004" s="177"/>
      <c r="I1004" s="123"/>
      <c r="J1004" s="123"/>
    </row>
    <row r="1005" spans="1:18" s="69" customFormat="1" ht="26.1" customHeight="1">
      <c r="A1005" s="176"/>
      <c r="B1005" s="177"/>
      <c r="C1005" s="24"/>
      <c r="D1005" s="24"/>
      <c r="E1005" s="24"/>
      <c r="F1005" s="24"/>
      <c r="G1005" s="24"/>
      <c r="H1005" s="24"/>
      <c r="I1005" s="24"/>
      <c r="J1005" s="24"/>
    </row>
    <row r="1006" spans="1:18" s="69" customFormat="1" ht="26.1" customHeight="1">
      <c r="A1006" s="170"/>
      <c r="B1006" s="170"/>
      <c r="C1006" s="24"/>
      <c r="D1006" s="24"/>
      <c r="E1006" s="24"/>
      <c r="F1006" s="24"/>
      <c r="G1006" s="24"/>
      <c r="H1006" s="24"/>
      <c r="I1006" s="24"/>
      <c r="J1006" s="24"/>
    </row>
    <row r="1007" spans="1:18" s="69" customFormat="1" ht="29.25" customHeight="1">
      <c r="A1007" s="172"/>
      <c r="B1007" s="173"/>
      <c r="C1007" s="123"/>
      <c r="D1007" s="123"/>
      <c r="E1007" s="123"/>
      <c r="F1007" s="123"/>
      <c r="G1007" s="123"/>
      <c r="H1007" s="123"/>
      <c r="I1007" s="24"/>
      <c r="J1007" s="24"/>
      <c r="K1007" s="24"/>
      <c r="L1007" s="24"/>
      <c r="M1007" s="24"/>
      <c r="N1007" s="24"/>
      <c r="O1007" s="24"/>
      <c r="P1007" s="24"/>
      <c r="Q1007" s="24"/>
      <c r="R1007" s="24"/>
    </row>
    <row r="1008" spans="1:18" s="69" customFormat="1" ht="26.1" customHeight="1">
      <c r="A1008" s="172"/>
      <c r="B1008" s="172"/>
      <c r="C1008" s="123"/>
      <c r="D1008" s="123"/>
      <c r="E1008" s="123"/>
      <c r="F1008" s="123"/>
      <c r="G1008" s="123"/>
      <c r="H1008" s="123"/>
      <c r="I1008" s="24"/>
      <c r="J1008" s="24"/>
      <c r="K1008" s="24"/>
      <c r="L1008" s="24"/>
      <c r="M1008" s="24"/>
      <c r="N1008" s="24"/>
      <c r="O1008" s="24"/>
      <c r="P1008" s="24"/>
      <c r="Q1008" s="24"/>
      <c r="R1008" s="24"/>
    </row>
    <row r="1009" spans="1:23" s="24" customFormat="1" ht="26.1" customHeight="1">
      <c r="A1009" s="170"/>
      <c r="B1009" s="171"/>
    </row>
    <row r="1010" spans="1:23" s="88" customFormat="1" ht="26.1" customHeight="1">
      <c r="A1010" s="170"/>
      <c r="B1010" s="171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24"/>
      <c r="R1010" s="24"/>
    </row>
    <row r="1011" spans="1:23" s="123" customFormat="1" ht="26.1" customHeight="1">
      <c r="A1011" s="170"/>
      <c r="B1011" s="170"/>
      <c r="C1011" s="24"/>
      <c r="D1011" s="24"/>
      <c r="E1011" s="24"/>
      <c r="F1011" s="24"/>
      <c r="G1011" s="24"/>
      <c r="H1011" s="24"/>
      <c r="I1011" s="24"/>
      <c r="J1011" s="24"/>
      <c r="K1011" s="24"/>
      <c r="L1011" s="24"/>
      <c r="M1011" s="24"/>
      <c r="N1011" s="24"/>
      <c r="O1011" s="24"/>
      <c r="P1011" s="24"/>
      <c r="Q1011" s="24"/>
      <c r="R1011" s="24"/>
      <c r="S1011" s="24"/>
      <c r="T1011" s="24"/>
      <c r="U1011" s="24"/>
      <c r="V1011" s="24"/>
      <c r="W1011" s="24"/>
    </row>
    <row r="1012" spans="1:23" s="69" customFormat="1" ht="40.5" customHeight="1">
      <c r="A1012" s="170"/>
      <c r="B1012" s="170"/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  <c r="P1012" s="24"/>
      <c r="Q1012" s="24"/>
      <c r="R1012" s="24"/>
    </row>
    <row r="1013" spans="1:23" s="69" customFormat="1" ht="43.5" customHeight="1">
      <c r="A1013" s="170"/>
      <c r="B1013" s="170"/>
      <c r="C1013" s="24"/>
      <c r="D1013" s="24"/>
      <c r="E1013" s="24"/>
      <c r="F1013" s="24"/>
      <c r="G1013" s="24"/>
      <c r="H1013" s="24"/>
      <c r="I1013" s="24"/>
      <c r="J1013" s="24"/>
    </row>
    <row r="1014" spans="1:23" s="24" customFormat="1" ht="26.1" customHeight="1">
      <c r="A1014" s="170"/>
      <c r="B1014" s="170"/>
      <c r="K1014" s="69"/>
      <c r="L1014" s="69"/>
      <c r="M1014" s="69"/>
      <c r="N1014" s="69"/>
      <c r="O1014" s="69"/>
      <c r="P1014" s="69"/>
      <c r="Q1014" s="69"/>
      <c r="R1014" s="69"/>
    </row>
    <row r="1015" spans="1:23" s="24" customFormat="1" ht="26.1" customHeight="1">
      <c r="A1015" s="170"/>
      <c r="B1015" s="170"/>
      <c r="K1015" s="69"/>
      <c r="L1015" s="69"/>
      <c r="M1015" s="69"/>
      <c r="N1015" s="69"/>
      <c r="O1015" s="69"/>
      <c r="P1015" s="69"/>
      <c r="Q1015" s="69"/>
      <c r="R1015" s="69"/>
    </row>
    <row r="1016" spans="1:23" s="24" customFormat="1" ht="26.1" customHeight="1">
      <c r="A1016" s="170"/>
      <c r="B1016" s="170"/>
      <c r="K1016" s="69"/>
      <c r="L1016" s="69"/>
      <c r="M1016" s="69"/>
      <c r="N1016" s="69"/>
      <c r="O1016" s="69"/>
      <c r="P1016" s="69"/>
      <c r="Q1016" s="69"/>
      <c r="R1016" s="69"/>
    </row>
    <row r="1017" spans="1:23" s="24" customFormat="1" ht="26.1" customHeight="1">
      <c r="A1017" s="170"/>
      <c r="B1017" s="171"/>
      <c r="K1017" s="69"/>
      <c r="L1017" s="69"/>
      <c r="M1017" s="69"/>
      <c r="N1017" s="69"/>
      <c r="O1017" s="69"/>
      <c r="P1017" s="69"/>
      <c r="Q1017" s="69"/>
      <c r="R1017" s="69"/>
    </row>
    <row r="1018" spans="1:23" s="24" customFormat="1" ht="26.1" customHeight="1">
      <c r="A1018" s="170"/>
      <c r="B1018" s="171"/>
    </row>
    <row r="1019" spans="1:23" s="24" customFormat="1" ht="26.1" customHeight="1">
      <c r="A1019" s="170"/>
      <c r="B1019" s="171"/>
      <c r="K1019" s="69"/>
      <c r="L1019" s="69"/>
      <c r="M1019" s="69"/>
      <c r="N1019" s="69"/>
      <c r="O1019" s="69"/>
      <c r="P1019" s="69"/>
      <c r="Q1019" s="69"/>
      <c r="R1019" s="69"/>
    </row>
    <row r="1020" spans="1:23" s="69" customFormat="1" ht="26.1" customHeight="1">
      <c r="A1020" s="170"/>
      <c r="B1020" s="171"/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4"/>
      <c r="O1020" s="24"/>
      <c r="P1020" s="24"/>
      <c r="Q1020" s="24"/>
      <c r="R1020" s="24"/>
    </row>
    <row r="1021" spans="1:23" s="69" customFormat="1" ht="26.1" customHeight="1">
      <c r="A1021" s="170"/>
      <c r="B1021" s="171"/>
      <c r="C1021" s="24"/>
      <c r="D1021" s="24"/>
      <c r="E1021" s="24"/>
      <c r="F1021" s="24"/>
      <c r="G1021" s="24"/>
      <c r="H1021" s="24"/>
      <c r="I1021" s="24"/>
      <c r="J1021" s="24"/>
    </row>
    <row r="1022" spans="1:23" s="69" customFormat="1" ht="26.1" customHeight="1">
      <c r="A1022" s="170"/>
      <c r="B1022" s="170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  <c r="Q1022" s="24"/>
      <c r="R1022" s="24"/>
    </row>
    <row r="1023" spans="1:23" s="69" customFormat="1" ht="26.1" customHeight="1">
      <c r="A1023" s="170"/>
      <c r="B1023" s="171"/>
      <c r="C1023" s="24"/>
      <c r="D1023" s="24"/>
      <c r="E1023" s="24"/>
      <c r="F1023" s="24"/>
      <c r="G1023" s="24"/>
      <c r="H1023" s="24"/>
      <c r="I1023" s="24"/>
      <c r="J1023" s="24"/>
      <c r="K1023" s="190" t="e">
        <f>#REF!</f>
        <v>#REF!</v>
      </c>
    </row>
    <row r="1024" spans="1:23" s="69" customFormat="1" ht="26.1" customHeight="1">
      <c r="A1024" s="170"/>
      <c r="B1024" s="170"/>
      <c r="C1024" s="24"/>
      <c r="D1024" s="24"/>
      <c r="E1024" s="24"/>
      <c r="F1024" s="24"/>
      <c r="G1024" s="24"/>
      <c r="H1024" s="24"/>
      <c r="I1024" s="24"/>
      <c r="J1024" s="24"/>
    </row>
    <row r="1025" spans="1:18" s="24" customFormat="1" ht="26.1" customHeight="1">
      <c r="A1025" s="170"/>
      <c r="B1025" s="171"/>
      <c r="K1025" s="69"/>
      <c r="L1025" s="69"/>
      <c r="M1025" s="69"/>
      <c r="N1025" s="69"/>
      <c r="O1025" s="69"/>
      <c r="P1025" s="69"/>
      <c r="Q1025" s="69"/>
      <c r="R1025" s="69"/>
    </row>
    <row r="1026" spans="1:18" s="69" customFormat="1" ht="26.1" customHeight="1">
      <c r="A1026" s="170"/>
      <c r="B1026" s="170"/>
      <c r="C1026" s="24"/>
      <c r="D1026" s="24"/>
      <c r="E1026" s="24"/>
      <c r="F1026" s="24"/>
      <c r="G1026" s="24"/>
      <c r="H1026" s="24"/>
      <c r="I1026" s="24"/>
      <c r="J1026" s="24"/>
    </row>
    <row r="1027" spans="1:18" s="24" customFormat="1" ht="26.1" customHeight="1">
      <c r="A1027" s="170"/>
      <c r="B1027" s="171"/>
    </row>
    <row r="1028" spans="1:18" s="69" customFormat="1" ht="26.1" customHeight="1">
      <c r="A1028" s="170"/>
      <c r="B1028" s="171"/>
      <c r="C1028" s="24"/>
      <c r="D1028" s="24"/>
      <c r="E1028" s="24"/>
      <c r="F1028" s="24"/>
      <c r="G1028" s="24"/>
      <c r="H1028" s="24"/>
      <c r="I1028" s="24"/>
      <c r="J1028" s="24"/>
    </row>
    <row r="1029" spans="1:18" s="24" customFormat="1" ht="26.1" customHeight="1">
      <c r="A1029" s="170"/>
      <c r="B1029" s="171"/>
      <c r="K1029" s="69"/>
      <c r="L1029" s="69"/>
      <c r="M1029" s="69"/>
      <c r="N1029" s="69"/>
      <c r="O1029" s="69"/>
      <c r="P1029" s="69"/>
      <c r="Q1029" s="69"/>
      <c r="R1029" s="69"/>
    </row>
    <row r="1030" spans="1:18" s="69" customFormat="1" ht="26.1" customHeight="1">
      <c r="A1030" s="170"/>
      <c r="B1030" s="171"/>
      <c r="C1030" s="24"/>
      <c r="D1030" s="24"/>
      <c r="E1030" s="24"/>
      <c r="F1030" s="24"/>
      <c r="G1030" s="24"/>
      <c r="H1030" s="24"/>
      <c r="I1030" s="24"/>
      <c r="J1030" s="24"/>
      <c r="K1030" s="73"/>
      <c r="L1030" s="73"/>
      <c r="M1030" s="73"/>
      <c r="N1030" s="73"/>
      <c r="O1030" s="73"/>
      <c r="P1030" s="73"/>
      <c r="Q1030" s="73"/>
      <c r="R1030" s="73"/>
    </row>
    <row r="1031" spans="1:18" s="69" customFormat="1" ht="26.1" customHeight="1">
      <c r="A1031" s="170"/>
      <c r="B1031" s="170"/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  <c r="Q1031" s="24"/>
      <c r="R1031" s="24"/>
    </row>
    <row r="1032" spans="1:18" s="69" customFormat="1" ht="26.1" customHeight="1">
      <c r="A1032" s="170"/>
      <c r="B1032" s="171"/>
      <c r="C1032" s="24"/>
      <c r="D1032" s="24"/>
      <c r="E1032" s="24"/>
      <c r="F1032" s="24"/>
      <c r="G1032" s="24"/>
      <c r="H1032" s="24"/>
      <c r="I1032" s="24"/>
      <c r="J1032" s="24"/>
      <c r="K1032" s="24"/>
      <c r="L1032" s="24"/>
      <c r="M1032" s="24"/>
      <c r="N1032" s="24"/>
      <c r="O1032" s="24"/>
      <c r="P1032" s="24"/>
      <c r="Q1032" s="24"/>
      <c r="R1032" s="24"/>
    </row>
    <row r="1033" spans="1:18" s="69" customFormat="1" ht="26.1" customHeight="1">
      <c r="A1033" s="170"/>
      <c r="B1033" s="171"/>
      <c r="C1033" s="24"/>
      <c r="D1033" s="24"/>
      <c r="E1033" s="24"/>
      <c r="F1033" s="24"/>
      <c r="G1033" s="24"/>
      <c r="H1033" s="24"/>
      <c r="I1033" s="24"/>
      <c r="J1033" s="24"/>
    </row>
    <row r="1034" spans="1:18" s="24" customFormat="1" ht="26.1" customHeight="1">
      <c r="A1034" s="176"/>
      <c r="B1034" s="177"/>
    </row>
    <row r="1035" spans="1:18" s="69" customFormat="1" ht="26.1" customHeight="1">
      <c r="A1035" s="170"/>
      <c r="B1035" s="170"/>
      <c r="C1035" s="24"/>
      <c r="D1035" s="24"/>
      <c r="E1035" s="24"/>
      <c r="F1035" s="24"/>
      <c r="G1035" s="24"/>
      <c r="H1035" s="24"/>
      <c r="I1035" s="24"/>
      <c r="J1035" s="24"/>
    </row>
    <row r="1036" spans="1:18" s="69" customFormat="1" ht="26.1" customHeight="1">
      <c r="A1036" s="203"/>
      <c r="B1036" s="203"/>
      <c r="C1036" s="24"/>
      <c r="D1036" s="24"/>
      <c r="E1036" s="24"/>
      <c r="F1036" s="24"/>
      <c r="G1036" s="24"/>
      <c r="H1036" s="24"/>
      <c r="I1036" s="24"/>
      <c r="J1036" s="24"/>
      <c r="K1036" s="24"/>
      <c r="L1036" s="24"/>
      <c r="M1036" s="24"/>
      <c r="N1036" s="24"/>
      <c r="O1036" s="24"/>
      <c r="P1036" s="24"/>
      <c r="Q1036" s="24"/>
      <c r="R1036" s="24"/>
    </row>
    <row r="1037" spans="1:18" s="73" customFormat="1" ht="26.1" customHeight="1">
      <c r="A1037" s="185"/>
      <c r="B1037" s="186"/>
      <c r="C1037" s="24"/>
      <c r="D1037" s="24"/>
      <c r="E1037" s="24"/>
      <c r="F1037" s="24"/>
      <c r="G1037" s="24"/>
      <c r="H1037" s="24"/>
      <c r="I1037" s="24"/>
      <c r="J1037" s="24"/>
      <c r="K1037" s="69"/>
      <c r="L1037" s="69"/>
      <c r="M1037" s="69"/>
      <c r="N1037" s="69"/>
      <c r="O1037" s="69"/>
      <c r="P1037" s="69"/>
      <c r="Q1037" s="69"/>
      <c r="R1037" s="69"/>
    </row>
    <row r="1038" spans="1:18" s="24" customFormat="1" ht="26.1" customHeight="1">
      <c r="A1038" s="228"/>
      <c r="B1038" s="228"/>
    </row>
    <row r="1039" spans="1:18" s="24" customFormat="1" ht="29.25" customHeight="1">
      <c r="A1039" s="176"/>
      <c r="B1039" s="177"/>
      <c r="K1039" s="69"/>
      <c r="L1039" s="69"/>
      <c r="M1039" s="69"/>
      <c r="N1039" s="69"/>
      <c r="O1039" s="69"/>
      <c r="P1039" s="69"/>
      <c r="Q1039" s="69"/>
      <c r="R1039" s="69"/>
    </row>
    <row r="1040" spans="1:18" s="69" customFormat="1" ht="26.1" customHeight="1">
      <c r="A1040" s="176"/>
      <c r="B1040" s="176"/>
      <c r="C1040" s="24"/>
      <c r="D1040" s="24"/>
      <c r="E1040" s="24"/>
      <c r="F1040" s="24"/>
      <c r="G1040" s="24"/>
      <c r="H1040" s="24"/>
      <c r="I1040" s="24"/>
      <c r="J1040" s="24"/>
    </row>
    <row r="1041" spans="1:18" s="24" customFormat="1" ht="26.1" customHeight="1">
      <c r="A1041" s="176"/>
      <c r="B1041" s="177"/>
    </row>
    <row r="1042" spans="1:18" s="69" customFormat="1" ht="26.1" customHeight="1">
      <c r="A1042" s="176"/>
      <c r="B1042" s="176"/>
      <c r="C1042" s="24"/>
      <c r="D1042" s="24"/>
      <c r="E1042" s="24"/>
      <c r="F1042" s="24"/>
      <c r="G1042" s="24"/>
      <c r="H1042" s="24"/>
      <c r="I1042" s="24"/>
      <c r="J1042" s="24"/>
    </row>
    <row r="1043" spans="1:18" s="24" customFormat="1" ht="26.1" customHeight="1">
      <c r="A1043" s="176"/>
      <c r="B1043" s="177"/>
    </row>
    <row r="1044" spans="1:18" s="69" customFormat="1" ht="26.1" customHeight="1">
      <c r="A1044" s="176"/>
      <c r="B1044" s="177"/>
      <c r="C1044" s="24"/>
      <c r="D1044" s="24"/>
      <c r="E1044" s="24"/>
      <c r="F1044" s="24"/>
      <c r="G1044" s="24"/>
      <c r="H1044" s="24"/>
      <c r="I1044" s="24"/>
      <c r="J1044" s="24"/>
    </row>
    <row r="1045" spans="1:18" s="24" customFormat="1" ht="26.1" customHeight="1">
      <c r="A1045" s="176"/>
      <c r="B1045" s="176"/>
    </row>
    <row r="1046" spans="1:18" s="69" customFormat="1" ht="26.1" customHeight="1">
      <c r="A1046" s="176"/>
      <c r="B1046" s="177"/>
      <c r="C1046" s="24"/>
      <c r="D1046" s="24"/>
      <c r="E1046" s="24"/>
      <c r="F1046" s="24"/>
      <c r="G1046" s="24"/>
      <c r="H1046" s="24"/>
      <c r="I1046" s="24"/>
      <c r="J1046" s="24"/>
    </row>
    <row r="1047" spans="1:18" s="69" customFormat="1" ht="32.25" customHeight="1">
      <c r="A1047" s="176"/>
      <c r="B1047" s="176"/>
      <c r="C1047" s="24"/>
      <c r="D1047" s="24"/>
      <c r="E1047" s="24"/>
      <c r="F1047" s="24"/>
      <c r="G1047" s="24"/>
      <c r="H1047" s="24"/>
      <c r="I1047" s="24"/>
      <c r="J1047" s="24"/>
    </row>
    <row r="1048" spans="1:18" s="24" customFormat="1" ht="26.1" customHeight="1">
      <c r="A1048" s="176"/>
      <c r="B1048" s="177"/>
    </row>
    <row r="1049" spans="1:18" s="69" customFormat="1" ht="26.1" customHeight="1">
      <c r="A1049" s="176"/>
      <c r="B1049" s="176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4"/>
    </row>
    <row r="1050" spans="1:18" s="24" customFormat="1" ht="26.1" customHeight="1">
      <c r="A1050" s="176"/>
      <c r="B1050" s="177"/>
    </row>
    <row r="1051" spans="1:18" s="69" customFormat="1" ht="26.1" customHeight="1">
      <c r="A1051" s="176"/>
      <c r="B1051" s="177"/>
      <c r="C1051" s="24"/>
      <c r="D1051" s="24"/>
      <c r="E1051" s="24"/>
      <c r="F1051" s="24"/>
      <c r="G1051" s="24"/>
      <c r="H1051" s="24"/>
      <c r="I1051" s="24"/>
      <c r="J1051" s="24"/>
    </row>
    <row r="1052" spans="1:18" s="24" customFormat="1" ht="26.1" customHeight="1">
      <c r="A1052" s="176"/>
      <c r="B1052" s="176"/>
      <c r="K1052" s="69"/>
      <c r="L1052" s="69"/>
      <c r="M1052" s="69"/>
      <c r="N1052" s="69"/>
      <c r="O1052" s="69"/>
      <c r="P1052" s="69"/>
      <c r="Q1052" s="69"/>
      <c r="R1052" s="69"/>
    </row>
    <row r="1053" spans="1:18" s="69" customFormat="1" ht="26.1" customHeight="1">
      <c r="A1053" s="228"/>
      <c r="B1053" s="228"/>
      <c r="C1053" s="24"/>
      <c r="D1053" s="24"/>
      <c r="E1053" s="24"/>
      <c r="F1053" s="24"/>
      <c r="G1053" s="24"/>
      <c r="H1053" s="24"/>
      <c r="I1053" s="24"/>
      <c r="J1053" s="24"/>
    </row>
    <row r="1054" spans="1:18" s="69" customFormat="1" ht="26.1" customHeight="1">
      <c r="A1054" s="176"/>
      <c r="B1054" s="176"/>
      <c r="C1054" s="24"/>
      <c r="D1054" s="24"/>
      <c r="E1054" s="24"/>
      <c r="F1054" s="24"/>
      <c r="G1054" s="24"/>
      <c r="H1054" s="24"/>
      <c r="I1054" s="24"/>
      <c r="J1054" s="24"/>
    </row>
    <row r="1055" spans="1:18" s="24" customFormat="1" ht="26.1" customHeight="1">
      <c r="A1055" s="176"/>
      <c r="B1055" s="177"/>
    </row>
    <row r="1056" spans="1:18" s="24" customFormat="1" ht="32.25" customHeight="1">
      <c r="A1056" s="176"/>
      <c r="B1056" s="177"/>
    </row>
    <row r="1057" spans="1:18" s="24" customFormat="1" ht="32.25" customHeight="1">
      <c r="A1057" s="176"/>
      <c r="B1057" s="177"/>
      <c r="K1057" s="69"/>
      <c r="L1057" s="69"/>
      <c r="M1057" s="69"/>
      <c r="N1057" s="69"/>
      <c r="O1057" s="69"/>
      <c r="P1057" s="69"/>
      <c r="Q1057" s="69"/>
      <c r="R1057" s="69"/>
    </row>
    <row r="1058" spans="1:18" s="69" customFormat="1" ht="32.25" customHeight="1">
      <c r="A1058" s="176"/>
      <c r="B1058" s="177"/>
      <c r="C1058" s="24"/>
      <c r="D1058" s="24"/>
      <c r="E1058" s="24"/>
      <c r="F1058" s="24"/>
      <c r="G1058" s="24"/>
      <c r="H1058" s="24"/>
      <c r="I1058" s="24"/>
      <c r="J1058" s="24"/>
      <c r="K1058" s="24"/>
      <c r="L1058" s="24"/>
      <c r="M1058" s="24"/>
      <c r="N1058" s="24"/>
      <c r="O1058" s="24"/>
      <c r="P1058" s="24"/>
      <c r="Q1058" s="24"/>
      <c r="R1058" s="24"/>
    </row>
    <row r="1059" spans="1:18" s="69" customFormat="1" ht="26.1" customHeight="1">
      <c r="A1059" s="176"/>
      <c r="B1059" s="176"/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  <c r="M1059" s="24"/>
      <c r="N1059" s="24"/>
      <c r="O1059" s="24"/>
      <c r="P1059" s="24"/>
      <c r="Q1059" s="24"/>
      <c r="R1059" s="24"/>
    </row>
    <row r="1060" spans="1:18" s="69" customFormat="1" ht="26.1" customHeight="1">
      <c r="A1060" s="176"/>
      <c r="B1060" s="176"/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4"/>
      <c r="O1060" s="24"/>
      <c r="P1060" s="24"/>
      <c r="Q1060" s="24"/>
      <c r="R1060" s="24"/>
    </row>
    <row r="1061" spans="1:18" s="69" customFormat="1" ht="26.1" customHeight="1">
      <c r="A1061" s="176"/>
      <c r="B1061" s="177"/>
      <c r="C1061" s="24"/>
      <c r="D1061" s="24"/>
      <c r="E1061" s="24"/>
      <c r="F1061" s="24"/>
      <c r="G1061" s="24"/>
      <c r="H1061" s="24"/>
      <c r="I1061" s="24"/>
      <c r="J1061" s="24"/>
    </row>
    <row r="1062" spans="1:18" s="24" customFormat="1" ht="26.1" customHeight="1">
      <c r="A1062" s="176"/>
      <c r="B1062" s="176"/>
      <c r="K1062" s="69"/>
      <c r="L1062" s="69"/>
      <c r="M1062" s="69"/>
      <c r="N1062" s="69"/>
      <c r="O1062" s="69"/>
      <c r="P1062" s="69"/>
      <c r="Q1062" s="69"/>
      <c r="R1062" s="69"/>
    </row>
    <row r="1063" spans="1:18" s="24" customFormat="1" ht="26.1" customHeight="1">
      <c r="A1063" s="176"/>
      <c r="B1063" s="176"/>
    </row>
    <row r="1064" spans="1:18" s="69" customFormat="1" ht="26.1" customHeight="1">
      <c r="A1064" s="176"/>
      <c r="B1064" s="176"/>
      <c r="C1064" s="24"/>
      <c r="D1064" s="24"/>
      <c r="E1064" s="24"/>
      <c r="F1064" s="24"/>
      <c r="G1064" s="24"/>
      <c r="H1064" s="24"/>
      <c r="I1064" s="24"/>
      <c r="J1064" s="24"/>
    </row>
    <row r="1065" spans="1:18" s="24" customFormat="1" ht="26.1" customHeight="1">
      <c r="A1065" s="176"/>
      <c r="B1065" s="177"/>
      <c r="K1065" s="69"/>
      <c r="L1065" s="69"/>
      <c r="M1065" s="69"/>
      <c r="N1065" s="69"/>
      <c r="O1065" s="69"/>
      <c r="P1065" s="69"/>
      <c r="Q1065" s="69"/>
      <c r="R1065" s="69"/>
    </row>
    <row r="1066" spans="1:18" s="24" customFormat="1" ht="26.1" customHeight="1">
      <c r="A1066" s="176"/>
      <c r="B1066" s="177"/>
    </row>
    <row r="1067" spans="1:18" s="24" customFormat="1" ht="26.1" customHeight="1">
      <c r="A1067" s="176"/>
      <c r="B1067" s="176"/>
      <c r="K1067" s="69"/>
      <c r="L1067" s="69"/>
      <c r="M1067" s="69"/>
      <c r="N1067" s="69"/>
      <c r="O1067" s="69"/>
      <c r="P1067" s="69"/>
      <c r="Q1067" s="69"/>
      <c r="R1067" s="69"/>
    </row>
    <row r="1068" spans="1:18" s="69" customFormat="1" ht="26.1" customHeight="1">
      <c r="A1068" s="176"/>
      <c r="B1068" s="177"/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  <c r="M1068" s="24"/>
      <c r="N1068" s="24"/>
      <c r="O1068" s="24"/>
      <c r="P1068" s="24"/>
      <c r="Q1068" s="24"/>
      <c r="R1068" s="24"/>
    </row>
    <row r="1069" spans="1:18" s="69" customFormat="1" ht="26.1" customHeight="1">
      <c r="A1069" s="176"/>
      <c r="B1069" s="177"/>
      <c r="C1069" s="24"/>
      <c r="D1069" s="24"/>
      <c r="E1069" s="24"/>
      <c r="F1069" s="24"/>
      <c r="G1069" s="24"/>
      <c r="H1069" s="24"/>
      <c r="I1069" s="24"/>
      <c r="J1069" s="24"/>
    </row>
    <row r="1070" spans="1:18" s="24" customFormat="1" ht="26.1" customHeight="1">
      <c r="A1070" s="176"/>
      <c r="B1070" s="176"/>
      <c r="K1070" s="69"/>
      <c r="L1070" s="69"/>
      <c r="M1070" s="69"/>
      <c r="N1070" s="69"/>
      <c r="O1070" s="69"/>
      <c r="P1070" s="69"/>
      <c r="Q1070" s="69"/>
      <c r="R1070" s="69"/>
    </row>
    <row r="1071" spans="1:18" s="69" customFormat="1" ht="26.1" customHeight="1">
      <c r="A1071" s="176"/>
      <c r="B1071" s="177"/>
      <c r="C1071" s="24"/>
      <c r="D1071" s="24"/>
      <c r="E1071" s="24"/>
      <c r="F1071" s="24"/>
      <c r="G1071" s="24"/>
      <c r="H1071" s="24"/>
      <c r="I1071" s="24"/>
      <c r="J1071" s="24"/>
    </row>
    <row r="1072" spans="1:18" s="69" customFormat="1" ht="26.1" customHeight="1">
      <c r="A1072" s="176"/>
      <c r="B1072" s="176"/>
      <c r="C1072" s="24"/>
      <c r="D1072" s="24"/>
      <c r="E1072" s="24"/>
      <c r="F1072" s="24"/>
      <c r="G1072" s="24"/>
      <c r="H1072" s="24"/>
      <c r="I1072" s="24"/>
      <c r="J1072" s="24"/>
    </row>
    <row r="1073" spans="1:18" s="24" customFormat="1" ht="26.1" customHeight="1">
      <c r="A1073" s="176"/>
      <c r="B1073" s="177"/>
      <c r="K1073" s="69"/>
      <c r="L1073" s="69"/>
      <c r="M1073" s="69"/>
      <c r="N1073" s="69"/>
      <c r="O1073" s="69"/>
      <c r="P1073" s="69"/>
      <c r="Q1073" s="69"/>
      <c r="R1073" s="69"/>
    </row>
    <row r="1074" spans="1:18" s="69" customFormat="1" ht="47.25" customHeight="1">
      <c r="A1074" s="176"/>
      <c r="B1074" s="177"/>
      <c r="C1074" s="24"/>
      <c r="D1074" s="24"/>
      <c r="E1074" s="24"/>
      <c r="F1074" s="24"/>
      <c r="G1074" s="24"/>
      <c r="H1074" s="24"/>
      <c r="I1074" s="24"/>
      <c r="J1074" s="24"/>
    </row>
    <row r="1075" spans="1:18" s="24" customFormat="1" ht="47.25" customHeight="1">
      <c r="A1075" s="176"/>
      <c r="B1075" s="177"/>
    </row>
    <row r="1076" spans="1:18" s="69" customFormat="1" ht="26.1" customHeight="1">
      <c r="A1076" s="176"/>
      <c r="B1076" s="177"/>
      <c r="C1076" s="24"/>
      <c r="D1076" s="24"/>
      <c r="E1076" s="24"/>
      <c r="F1076" s="24"/>
      <c r="G1076" s="24"/>
      <c r="H1076" s="24"/>
      <c r="I1076" s="24"/>
      <c r="J1076" s="24"/>
      <c r="K1076" s="73"/>
      <c r="L1076" s="73"/>
      <c r="M1076" s="73"/>
      <c r="N1076" s="73"/>
      <c r="O1076" s="73"/>
      <c r="P1076" s="73"/>
      <c r="Q1076" s="73"/>
      <c r="R1076" s="73"/>
    </row>
    <row r="1077" spans="1:18" s="69" customFormat="1" ht="26.1" customHeight="1">
      <c r="A1077" s="176"/>
      <c r="B1077" s="177"/>
      <c r="C1077" s="24"/>
      <c r="D1077" s="24"/>
      <c r="E1077" s="24"/>
      <c r="F1077" s="24"/>
      <c r="G1077" s="24"/>
      <c r="H1077" s="24"/>
      <c r="I1077" s="24"/>
      <c r="J1077" s="24"/>
      <c r="K1077" s="24"/>
      <c r="L1077" s="24"/>
      <c r="M1077" s="24"/>
      <c r="N1077" s="24"/>
      <c r="O1077" s="24"/>
      <c r="P1077" s="24"/>
      <c r="Q1077" s="24"/>
      <c r="R1077" s="24"/>
    </row>
    <row r="1078" spans="1:18" s="69" customFormat="1" ht="26.1" customHeight="1">
      <c r="A1078" s="176"/>
      <c r="B1078" s="177"/>
      <c r="C1078" s="24"/>
      <c r="D1078" s="24"/>
      <c r="E1078" s="24"/>
      <c r="F1078" s="24"/>
      <c r="G1078" s="24"/>
      <c r="H1078" s="24"/>
      <c r="I1078" s="24"/>
      <c r="J1078" s="24"/>
    </row>
    <row r="1079" spans="1:18" s="69" customFormat="1" ht="45.75" customHeight="1">
      <c r="A1079" s="176"/>
      <c r="B1079" s="176"/>
      <c r="C1079" s="24"/>
      <c r="D1079" s="24"/>
      <c r="E1079" s="24"/>
      <c r="F1079" s="24"/>
      <c r="G1079" s="24"/>
      <c r="H1079" s="24"/>
      <c r="I1079" s="24"/>
      <c r="J1079" s="24"/>
    </row>
    <row r="1080" spans="1:18" s="69" customFormat="1" ht="34.5" customHeight="1">
      <c r="A1080" s="176"/>
      <c r="B1080" s="177"/>
      <c r="C1080" s="24"/>
      <c r="D1080" s="24"/>
      <c r="E1080" s="24"/>
      <c r="F1080" s="24"/>
      <c r="G1080" s="24"/>
      <c r="H1080" s="24"/>
      <c r="I1080" s="24"/>
      <c r="J1080" s="24"/>
      <c r="K1080" s="24"/>
      <c r="L1080" s="24"/>
      <c r="M1080" s="24"/>
      <c r="N1080" s="24"/>
      <c r="O1080" s="24"/>
      <c r="P1080" s="24"/>
      <c r="Q1080" s="24"/>
      <c r="R1080" s="24"/>
    </row>
    <row r="1081" spans="1:18" s="69" customFormat="1" ht="26.1" customHeight="1">
      <c r="A1081" s="176"/>
      <c r="B1081" s="176"/>
      <c r="C1081" s="24"/>
      <c r="D1081" s="24"/>
      <c r="E1081" s="24"/>
      <c r="F1081" s="24"/>
      <c r="G1081" s="24"/>
      <c r="H1081" s="24"/>
      <c r="I1081" s="24"/>
      <c r="J1081" s="24"/>
      <c r="K1081" s="24"/>
      <c r="L1081" s="24"/>
      <c r="M1081" s="24"/>
      <c r="N1081" s="24"/>
      <c r="O1081" s="24"/>
      <c r="P1081" s="24"/>
      <c r="Q1081" s="24"/>
      <c r="R1081" s="24"/>
    </row>
    <row r="1082" spans="1:18" s="24" customFormat="1" ht="26.1" customHeight="1">
      <c r="A1082" s="176"/>
      <c r="B1082" s="177"/>
    </row>
    <row r="1083" spans="1:18" s="73" customFormat="1" ht="26.1" customHeight="1">
      <c r="A1083" s="176"/>
      <c r="B1083" s="177"/>
      <c r="C1083" s="24"/>
      <c r="D1083" s="24"/>
      <c r="E1083" s="24"/>
      <c r="F1083" s="24"/>
      <c r="G1083" s="24"/>
      <c r="H1083" s="24"/>
      <c r="I1083" s="24"/>
      <c r="J1083" s="24"/>
      <c r="K1083" s="24"/>
      <c r="L1083" s="24"/>
      <c r="M1083" s="24"/>
      <c r="N1083" s="24"/>
      <c r="O1083" s="24"/>
      <c r="P1083" s="24"/>
      <c r="Q1083" s="24"/>
      <c r="R1083" s="24"/>
    </row>
    <row r="1084" spans="1:18" s="24" customFormat="1" ht="31.5" customHeight="1">
      <c r="A1084" s="176"/>
      <c r="B1084" s="176"/>
    </row>
    <row r="1085" spans="1:18" s="69" customFormat="1" ht="34.5" customHeight="1">
      <c r="A1085" s="176"/>
      <c r="B1085" s="176"/>
      <c r="C1085" s="24"/>
      <c r="D1085" s="24"/>
      <c r="E1085" s="24"/>
      <c r="F1085" s="24"/>
      <c r="G1085" s="24"/>
      <c r="H1085" s="24"/>
      <c r="I1085" s="24"/>
      <c r="J1085" s="24"/>
      <c r="K1085" s="24"/>
      <c r="L1085" s="24"/>
      <c r="M1085" s="24"/>
      <c r="N1085" s="24"/>
      <c r="O1085" s="24"/>
      <c r="P1085" s="24"/>
      <c r="Q1085" s="24"/>
      <c r="R1085" s="24"/>
    </row>
    <row r="1086" spans="1:18" s="69" customFormat="1" ht="33.75" customHeight="1">
      <c r="A1086" s="176"/>
      <c r="B1086" s="176"/>
      <c r="C1086" s="24"/>
      <c r="D1086" s="24"/>
      <c r="E1086" s="24"/>
      <c r="F1086" s="24"/>
      <c r="G1086" s="24"/>
      <c r="H1086" s="24"/>
      <c r="I1086" s="24"/>
      <c r="J1086" s="24"/>
      <c r="K1086" s="24"/>
      <c r="L1086" s="24"/>
      <c r="M1086" s="24"/>
      <c r="N1086" s="24"/>
      <c r="O1086" s="24"/>
      <c r="P1086" s="24"/>
      <c r="Q1086" s="24"/>
      <c r="R1086" s="24"/>
    </row>
    <row r="1087" spans="1:18" s="24" customFormat="1" ht="32.25" customHeight="1">
      <c r="A1087" s="185"/>
      <c r="B1087" s="185"/>
      <c r="K1087" s="69"/>
      <c r="L1087" s="69"/>
      <c r="M1087" s="69"/>
      <c r="N1087" s="69"/>
      <c r="O1087" s="69"/>
      <c r="P1087" s="69"/>
      <c r="Q1087" s="69"/>
      <c r="R1087" s="69"/>
    </row>
    <row r="1088" spans="1:18" s="24" customFormat="1" ht="37.5" customHeight="1">
      <c r="A1088" s="176"/>
      <c r="B1088" s="176"/>
    </row>
    <row r="1089" spans="1:23" s="24" customFormat="1" ht="26.25" customHeight="1">
      <c r="A1089" s="176"/>
      <c r="B1089" s="176"/>
    </row>
    <row r="1090" spans="1:23" s="24" customFormat="1" ht="30.75" customHeight="1">
      <c r="A1090" s="176"/>
      <c r="B1090" s="176"/>
    </row>
    <row r="1091" spans="1:23" s="24" customFormat="1" ht="35.25" customHeight="1">
      <c r="A1091" s="177"/>
      <c r="B1091" s="177"/>
    </row>
    <row r="1092" spans="1:23" s="24" customFormat="1" ht="24.9" customHeight="1">
      <c r="A1092" s="176"/>
      <c r="B1092" s="176"/>
    </row>
    <row r="1093" spans="1:23" s="24" customFormat="1" ht="24.9" customHeight="1">
      <c r="A1093" s="176"/>
      <c r="B1093" s="176"/>
      <c r="K1093" s="175"/>
      <c r="L1093" s="175"/>
      <c r="M1093" s="175"/>
      <c r="N1093" s="175"/>
      <c r="O1093" s="175"/>
      <c r="P1093" s="175"/>
      <c r="Q1093" s="175"/>
      <c r="R1093" s="175"/>
    </row>
    <row r="1094" spans="1:23" s="69" customFormat="1" ht="24.9" customHeight="1">
      <c r="A1094" s="176"/>
      <c r="B1094" s="176"/>
      <c r="C1094" s="24"/>
      <c r="D1094" s="24"/>
      <c r="E1094" s="24"/>
      <c r="F1094" s="24"/>
      <c r="G1094" s="24"/>
      <c r="H1094" s="24"/>
      <c r="I1094" s="24"/>
      <c r="J1094" s="24"/>
      <c r="K1094" s="24"/>
      <c r="L1094" s="24"/>
      <c r="M1094" s="24"/>
      <c r="N1094" s="24"/>
      <c r="O1094" s="24"/>
      <c r="P1094" s="24"/>
      <c r="Q1094" s="24"/>
      <c r="R1094" s="24"/>
    </row>
    <row r="1095" spans="1:23" s="24" customFormat="1" ht="24.9" customHeight="1">
      <c r="A1095" s="176"/>
      <c r="B1095" s="176"/>
    </row>
    <row r="1096" spans="1:23" s="24" customFormat="1" ht="24.9" customHeight="1">
      <c r="A1096" s="176"/>
      <c r="B1096" s="176"/>
    </row>
    <row r="1097" spans="1:23" s="24" customFormat="1" ht="24.9" customHeight="1">
      <c r="A1097" s="176"/>
      <c r="B1097" s="176"/>
      <c r="K1097" s="123"/>
      <c r="L1097" s="123"/>
      <c r="M1097" s="123"/>
      <c r="N1097" s="123"/>
      <c r="O1097" s="123"/>
      <c r="P1097" s="123"/>
      <c r="Q1097" s="123"/>
      <c r="R1097" s="123"/>
    </row>
    <row r="1098" spans="1:23" s="24" customFormat="1" ht="24.9" customHeight="1">
      <c r="A1098" s="176"/>
      <c r="B1098" s="176"/>
    </row>
    <row r="1099" spans="1:23" s="24" customFormat="1" ht="24.9" customHeight="1">
      <c r="A1099" s="176"/>
      <c r="B1099" s="176"/>
    </row>
    <row r="1100" spans="1:23" s="175" customFormat="1" ht="24.9" customHeight="1">
      <c r="A1100" s="176"/>
      <c r="B1100" s="176"/>
      <c r="C1100" s="24"/>
      <c r="D1100" s="24"/>
      <c r="E1100" s="24"/>
      <c r="F1100" s="24"/>
      <c r="G1100" s="24"/>
      <c r="H1100" s="24"/>
      <c r="I1100" s="24"/>
      <c r="J1100" s="24"/>
      <c r="K1100" s="24"/>
      <c r="L1100" s="24"/>
      <c r="M1100" s="24"/>
      <c r="N1100" s="24"/>
      <c r="O1100" s="24"/>
      <c r="P1100" s="24"/>
      <c r="Q1100" s="24"/>
      <c r="R1100" s="24"/>
    </row>
    <row r="1101" spans="1:23" s="24" customFormat="1" ht="24.9" customHeight="1">
      <c r="A1101" s="170"/>
      <c r="B1101" s="170"/>
    </row>
    <row r="1102" spans="1:23" s="24" customFormat="1" ht="24.9" customHeight="1">
      <c r="A1102" s="170"/>
      <c r="B1102" s="170"/>
    </row>
    <row r="1103" spans="1:23" s="24" customFormat="1" ht="24.9" customHeight="1">
      <c r="A1103" s="203"/>
      <c r="B1103" s="203"/>
      <c r="K1103" s="175"/>
      <c r="L1103" s="175"/>
      <c r="M1103" s="175"/>
      <c r="N1103" s="175"/>
      <c r="O1103" s="175"/>
      <c r="P1103" s="175"/>
      <c r="Q1103" s="175"/>
      <c r="R1103" s="175"/>
    </row>
    <row r="1104" spans="1:23" s="24" customFormat="1" ht="24.9" customHeight="1">
      <c r="A1104" s="185"/>
      <c r="B1104" s="185"/>
      <c r="S1104" s="123"/>
      <c r="T1104" s="123"/>
      <c r="U1104" s="123"/>
      <c r="V1104" s="123"/>
      <c r="W1104" s="123"/>
    </row>
    <row r="1105" spans="1:18" s="24" customFormat="1" ht="24.9" customHeight="1">
      <c r="A1105" s="176"/>
      <c r="B1105" s="176"/>
    </row>
    <row r="1106" spans="1:18" s="24" customFormat="1" ht="24.9" customHeight="1">
      <c r="A1106" s="176"/>
      <c r="B1106" s="176"/>
      <c r="K1106" s="123"/>
      <c r="L1106" s="123"/>
      <c r="M1106" s="123"/>
      <c r="N1106" s="123"/>
      <c r="O1106" s="123"/>
      <c r="P1106" s="123"/>
      <c r="Q1106" s="123"/>
      <c r="R1106" s="123"/>
    </row>
    <row r="1107" spans="1:18" s="24" customFormat="1" ht="24.9" customHeight="1">
      <c r="A1107" s="176"/>
      <c r="B1107" s="176"/>
    </row>
    <row r="1108" spans="1:18" s="24" customFormat="1" ht="24.9" customHeight="1">
      <c r="A1108" s="176"/>
      <c r="B1108" s="176"/>
      <c r="K1108" s="22" t="e">
        <f>#REF!</f>
        <v>#REF!</v>
      </c>
    </row>
    <row r="1109" spans="1:18" s="24" customFormat="1" ht="24.9" customHeight="1">
      <c r="A1109" s="176"/>
      <c r="B1109" s="176"/>
    </row>
    <row r="1110" spans="1:18" s="175" customFormat="1" ht="24.9" customHeight="1">
      <c r="A1110" s="201"/>
      <c r="B1110" s="201"/>
      <c r="C1110" s="24"/>
      <c r="D1110" s="24"/>
      <c r="E1110" s="24"/>
      <c r="F1110" s="24"/>
      <c r="G1110" s="24"/>
      <c r="H1110" s="24"/>
      <c r="I1110" s="24"/>
      <c r="J1110" s="24"/>
      <c r="K1110" s="24"/>
      <c r="L1110" s="24"/>
      <c r="M1110" s="24"/>
      <c r="N1110" s="24"/>
      <c r="O1110" s="24"/>
      <c r="P1110" s="24"/>
      <c r="Q1110" s="24"/>
      <c r="R1110" s="24"/>
    </row>
    <row r="1111" spans="1:18" s="24" customFormat="1" ht="24.9" customHeight="1">
      <c r="A1111" s="176"/>
      <c r="B1111" s="176"/>
    </row>
    <row r="1112" spans="1:18" s="24" customFormat="1" ht="24.9" customHeight="1">
      <c r="A1112" s="176"/>
      <c r="B1112" s="176"/>
    </row>
    <row r="1113" spans="1:18" s="123" customFormat="1" ht="41.25" customHeight="1">
      <c r="A1113" s="176"/>
      <c r="B1113" s="176"/>
      <c r="C1113" s="24"/>
      <c r="D1113" s="24"/>
      <c r="E1113" s="24"/>
      <c r="F1113" s="24"/>
      <c r="G1113" s="24"/>
      <c r="H1113" s="24"/>
      <c r="I1113" s="24"/>
      <c r="J1113" s="24"/>
      <c r="K1113" s="24"/>
      <c r="L1113" s="24"/>
      <c r="M1113" s="24"/>
      <c r="N1113" s="24"/>
      <c r="O1113" s="24"/>
      <c r="P1113" s="24"/>
      <c r="Q1113" s="24"/>
      <c r="R1113" s="24"/>
    </row>
    <row r="1114" spans="1:18" s="24" customFormat="1" ht="24.9" customHeight="1">
      <c r="A1114" s="176"/>
      <c r="B1114" s="176"/>
    </row>
    <row r="1115" spans="1:18" s="24" customFormat="1" ht="24.9" customHeight="1">
      <c r="A1115" s="176"/>
      <c r="B1115" s="176"/>
    </row>
    <row r="1116" spans="1:18" s="24" customFormat="1" ht="24.9" customHeight="1">
      <c r="A1116" s="176"/>
      <c r="B1116" s="176"/>
    </row>
    <row r="1117" spans="1:18" s="24" customFormat="1" ht="24.9" customHeight="1">
      <c r="A1117" s="176"/>
      <c r="B1117" s="176"/>
      <c r="I1117" s="123"/>
      <c r="J1117" s="123"/>
      <c r="K1117" s="252"/>
      <c r="L1117" s="252"/>
      <c r="M1117" s="252"/>
      <c r="N1117" s="252"/>
      <c r="O1117" s="252"/>
      <c r="P1117" s="252"/>
      <c r="Q1117" s="252"/>
      <c r="R1117" s="252"/>
    </row>
    <row r="1118" spans="1:18" s="24" customFormat="1" ht="24.9" customHeight="1">
      <c r="A1118" s="176"/>
      <c r="B1118" s="176"/>
    </row>
    <row r="1119" spans="1:18" s="24" customFormat="1" ht="24.9" customHeight="1">
      <c r="A1119" s="176"/>
      <c r="B1119" s="176"/>
    </row>
    <row r="1120" spans="1:18" s="24" customFormat="1" ht="24.9" customHeight="1">
      <c r="A1120" s="176"/>
      <c r="B1120" s="176"/>
    </row>
    <row r="1121" spans="1:18" s="24" customFormat="1" ht="24.9" customHeight="1">
      <c r="A1121" s="201"/>
      <c r="B1121" s="201"/>
      <c r="C1121" s="123"/>
      <c r="D1121" s="123"/>
      <c r="E1121" s="123"/>
      <c r="F1121" s="123"/>
      <c r="G1121" s="123"/>
      <c r="H1121" s="123"/>
    </row>
    <row r="1122" spans="1:18" s="24" customFormat="1" ht="24.9" customHeight="1">
      <c r="A1122" s="176"/>
      <c r="B1122" s="176"/>
    </row>
    <row r="1123" spans="1:18" s="24" customFormat="1" ht="24.9" customHeight="1">
      <c r="A1123" s="176"/>
      <c r="B1123" s="176"/>
    </row>
    <row r="1124" spans="1:18" s="252" customFormat="1" ht="24.9" customHeight="1">
      <c r="A1124" s="176"/>
      <c r="B1124" s="176"/>
      <c r="C1124" s="24"/>
      <c r="D1124" s="24"/>
      <c r="E1124" s="24"/>
      <c r="F1124" s="24"/>
      <c r="G1124" s="24"/>
      <c r="H1124" s="24"/>
      <c r="I1124" s="24"/>
      <c r="J1124" s="24"/>
      <c r="K1124" s="24"/>
      <c r="L1124" s="24"/>
      <c r="M1124" s="24"/>
      <c r="N1124" s="24"/>
      <c r="O1124" s="24"/>
      <c r="P1124" s="24"/>
      <c r="Q1124" s="24"/>
      <c r="R1124" s="24"/>
    </row>
    <row r="1125" spans="1:18" s="24" customFormat="1" ht="24.9" customHeight="1">
      <c r="A1125" s="176"/>
      <c r="B1125" s="176"/>
    </row>
    <row r="1126" spans="1:18" s="24" customFormat="1" ht="24.9" customHeight="1">
      <c r="A1126" s="176"/>
      <c r="B1126" s="176"/>
    </row>
    <row r="1127" spans="1:18" s="24" customFormat="1" ht="24.9" customHeight="1">
      <c r="A1127" s="176"/>
      <c r="B1127" s="176"/>
    </row>
    <row r="1128" spans="1:18" s="24" customFormat="1" ht="24.9" customHeight="1">
      <c r="A1128" s="176"/>
      <c r="B1128" s="176"/>
    </row>
    <row r="1129" spans="1:18" s="24" customFormat="1" ht="24.9" customHeight="1">
      <c r="A1129" s="176"/>
      <c r="B1129" s="176"/>
    </row>
    <row r="1130" spans="1:18" s="24" customFormat="1" ht="24.9" customHeight="1">
      <c r="A1130" s="176"/>
      <c r="B1130" s="176"/>
    </row>
    <row r="1131" spans="1:18" s="24" customFormat="1" ht="24.9" customHeight="1">
      <c r="A1131" s="176"/>
      <c r="B1131" s="176"/>
    </row>
    <row r="1132" spans="1:18" s="24" customFormat="1" ht="24.9" customHeight="1">
      <c r="A1132" s="176"/>
      <c r="B1132" s="176"/>
    </row>
    <row r="1133" spans="1:18" s="24" customFormat="1" ht="24.9" customHeight="1">
      <c r="A1133" s="176"/>
      <c r="B1133" s="176"/>
    </row>
    <row r="1134" spans="1:18" s="24" customFormat="1" ht="24.9" customHeight="1">
      <c r="A1134" s="176"/>
      <c r="B1134" s="176"/>
    </row>
    <row r="1135" spans="1:18" s="24" customFormat="1" ht="24.9" customHeight="1">
      <c r="A1135" s="176"/>
      <c r="B1135" s="176"/>
    </row>
    <row r="1136" spans="1:18" s="24" customFormat="1" ht="24.9" customHeight="1">
      <c r="A1136" s="176"/>
      <c r="B1136" s="176"/>
    </row>
    <row r="1137" spans="1:2" s="24" customFormat="1" ht="24.9" customHeight="1">
      <c r="A1137" s="176"/>
      <c r="B1137" s="176"/>
    </row>
    <row r="1138" spans="1:2" s="24" customFormat="1" ht="24.9" customHeight="1">
      <c r="A1138" s="176"/>
      <c r="B1138" s="176"/>
    </row>
    <row r="1139" spans="1:2" s="24" customFormat="1" ht="24.9" customHeight="1">
      <c r="A1139" s="176"/>
      <c r="B1139" s="176"/>
    </row>
    <row r="1140" spans="1:2" s="24" customFormat="1" ht="24.9" customHeight="1">
      <c r="A1140" s="176"/>
      <c r="B1140" s="176"/>
    </row>
    <row r="1141" spans="1:2" s="24" customFormat="1" ht="24.9" customHeight="1">
      <c r="A1141" s="176"/>
      <c r="B1141" s="176"/>
    </row>
    <row r="1142" spans="1:2" s="24" customFormat="1" ht="24.9" customHeight="1">
      <c r="A1142" s="176"/>
      <c r="B1142" s="176"/>
    </row>
    <row r="1143" spans="1:2" s="24" customFormat="1" ht="24.9" customHeight="1">
      <c r="A1143" s="176"/>
      <c r="B1143" s="176"/>
    </row>
    <row r="1144" spans="1:2" s="24" customFormat="1" ht="24.9" customHeight="1">
      <c r="A1144" s="176"/>
      <c r="B1144" s="176"/>
    </row>
    <row r="1145" spans="1:2" s="24" customFormat="1" ht="24.9" customHeight="1">
      <c r="A1145" s="176"/>
      <c r="B1145" s="176"/>
    </row>
    <row r="1146" spans="1:2" s="24" customFormat="1" ht="24.9" customHeight="1">
      <c r="A1146" s="176"/>
      <c r="B1146" s="176"/>
    </row>
    <row r="1147" spans="1:2" s="24" customFormat="1" ht="24.9" customHeight="1">
      <c r="A1147" s="176"/>
      <c r="B1147" s="176"/>
    </row>
    <row r="1148" spans="1:2" s="24" customFormat="1" ht="24.9" customHeight="1">
      <c r="A1148" s="176"/>
      <c r="B1148" s="176"/>
    </row>
    <row r="1149" spans="1:2" s="24" customFormat="1" ht="24.9" customHeight="1">
      <c r="A1149" s="176"/>
      <c r="B1149" s="176"/>
    </row>
    <row r="1150" spans="1:2" s="24" customFormat="1" ht="24.9" customHeight="1">
      <c r="A1150" s="176"/>
      <c r="B1150" s="176"/>
    </row>
    <row r="1151" spans="1:2" s="24" customFormat="1" ht="24.9" customHeight="1">
      <c r="A1151" s="176"/>
      <c r="B1151" s="176"/>
    </row>
    <row r="1152" spans="1:2" s="24" customFormat="1" ht="24.9" customHeight="1">
      <c r="A1152" s="176"/>
      <c r="B1152" s="176"/>
    </row>
    <row r="1153" spans="1:2" s="24" customFormat="1" ht="24.9" customHeight="1">
      <c r="A1153" s="176"/>
      <c r="B1153" s="176"/>
    </row>
    <row r="1154" spans="1:2" s="24" customFormat="1" ht="24.9" customHeight="1">
      <c r="A1154" s="176"/>
      <c r="B1154" s="176"/>
    </row>
    <row r="1155" spans="1:2" s="24" customFormat="1" ht="24.9" customHeight="1">
      <c r="A1155" s="176"/>
      <c r="B1155" s="176"/>
    </row>
    <row r="1156" spans="1:2" s="24" customFormat="1" ht="24.9" customHeight="1">
      <c r="A1156" s="176"/>
      <c r="B1156" s="176"/>
    </row>
    <row r="1157" spans="1:2" s="24" customFormat="1" ht="24.9" customHeight="1">
      <c r="A1157" s="176"/>
      <c r="B1157" s="176"/>
    </row>
    <row r="1158" spans="1:2" s="24" customFormat="1" ht="24.9" customHeight="1">
      <c r="A1158" s="176"/>
      <c r="B1158" s="176"/>
    </row>
    <row r="1159" spans="1:2" s="24" customFormat="1" ht="24.9" customHeight="1">
      <c r="A1159" s="176"/>
      <c r="B1159" s="176"/>
    </row>
    <row r="1160" spans="1:2" s="24" customFormat="1" ht="24.9" customHeight="1">
      <c r="A1160" s="176"/>
      <c r="B1160" s="176"/>
    </row>
    <row r="1161" spans="1:2" s="24" customFormat="1" ht="24.9" customHeight="1">
      <c r="A1161" s="176"/>
      <c r="B1161" s="176"/>
    </row>
    <row r="1162" spans="1:2" s="24" customFormat="1" ht="24.9" customHeight="1">
      <c r="A1162" s="176"/>
      <c r="B1162" s="176"/>
    </row>
    <row r="1163" spans="1:2" s="24" customFormat="1" ht="24.9" customHeight="1">
      <c r="A1163" s="176"/>
      <c r="B1163" s="176"/>
    </row>
    <row r="1164" spans="1:2" s="24" customFormat="1" ht="24.9" customHeight="1">
      <c r="A1164" s="176"/>
      <c r="B1164" s="176"/>
    </row>
    <row r="1165" spans="1:2" s="24" customFormat="1" ht="24.9" customHeight="1">
      <c r="A1165" s="176"/>
      <c r="B1165" s="176"/>
    </row>
    <row r="1166" spans="1:2" s="24" customFormat="1" ht="24.9" customHeight="1">
      <c r="A1166" s="176"/>
      <c r="B1166" s="176"/>
    </row>
    <row r="1167" spans="1:2" s="24" customFormat="1" ht="24.9" customHeight="1">
      <c r="A1167" s="176"/>
      <c r="B1167" s="176"/>
    </row>
    <row r="1168" spans="1:2" s="24" customFormat="1" ht="24.9" customHeight="1">
      <c r="A1168" s="176"/>
      <c r="B1168" s="176"/>
    </row>
    <row r="1169" spans="1:11" s="24" customFormat="1" ht="24.9" customHeight="1">
      <c r="A1169" s="176"/>
      <c r="B1169" s="176"/>
    </row>
    <row r="1170" spans="1:11" s="24" customFormat="1" ht="24.9" customHeight="1">
      <c r="A1170" s="176"/>
      <c r="B1170" s="176"/>
    </row>
    <row r="1171" spans="1:11" s="24" customFormat="1" ht="24.9" customHeight="1">
      <c r="A1171" s="176"/>
      <c r="B1171" s="176"/>
    </row>
    <row r="1172" spans="1:11" s="24" customFormat="1" ht="24.9" customHeight="1">
      <c r="A1172" s="176"/>
      <c r="B1172" s="176"/>
    </row>
    <row r="1173" spans="1:11" s="24" customFormat="1" ht="24.9" customHeight="1">
      <c r="A1173" s="176"/>
      <c r="B1173" s="176"/>
    </row>
    <row r="1174" spans="1:11" s="24" customFormat="1" ht="24.9" customHeight="1">
      <c r="A1174" s="176"/>
      <c r="B1174" s="176"/>
    </row>
    <row r="1175" spans="1:11" s="24" customFormat="1" ht="24.9" customHeight="1">
      <c r="A1175" s="176"/>
      <c r="B1175" s="176"/>
    </row>
    <row r="1176" spans="1:11" s="24" customFormat="1" ht="24.9" customHeight="1">
      <c r="A1176" s="176"/>
      <c r="B1176" s="176"/>
    </row>
    <row r="1177" spans="1:11" s="24" customFormat="1" ht="24.9" customHeight="1">
      <c r="A1177" s="176"/>
      <c r="B1177" s="176"/>
    </row>
    <row r="1178" spans="1:11" s="24" customFormat="1" ht="24.9" customHeight="1">
      <c r="A1178" s="176"/>
      <c r="B1178" s="176"/>
    </row>
    <row r="1179" spans="1:11" s="24" customFormat="1" ht="24.9" customHeight="1">
      <c r="A1179" s="176"/>
      <c r="B1179" s="176"/>
    </row>
    <row r="1180" spans="1:11" s="24" customFormat="1" ht="24.9" customHeight="1">
      <c r="A1180" s="176"/>
      <c r="B1180" s="176"/>
    </row>
    <row r="1181" spans="1:11" s="24" customFormat="1" ht="24.9" customHeight="1">
      <c r="A1181" s="176"/>
      <c r="B1181" s="176"/>
    </row>
    <row r="1182" spans="1:11" s="24" customFormat="1" ht="24.9" customHeight="1">
      <c r="A1182" s="176"/>
      <c r="B1182" s="176"/>
    </row>
    <row r="1183" spans="1:11" s="24" customFormat="1" ht="24.9" customHeight="1">
      <c r="A1183" s="176"/>
      <c r="B1183" s="176"/>
    </row>
    <row r="1184" spans="1:11" s="24" customFormat="1" ht="24.9" customHeight="1">
      <c r="A1184" s="176"/>
      <c r="B1184" s="176"/>
      <c r="K1184" s="22" t="e">
        <f>#REF!</f>
        <v>#REF!</v>
      </c>
    </row>
    <row r="1185" spans="1:11" s="24" customFormat="1" ht="24.9" customHeight="1">
      <c r="A1185" s="176"/>
      <c r="B1185" s="176"/>
    </row>
    <row r="1186" spans="1:11" s="24" customFormat="1" ht="24.9" customHeight="1">
      <c r="A1186" s="176"/>
      <c r="B1186" s="176"/>
      <c r="K1186" s="22" t="e">
        <f>#REF!+K146+K226+K299+K381+K451+K545+K623+K709+K790+K879+K948+K1023+K1108+K1184</f>
        <v>#REF!</v>
      </c>
    </row>
    <row r="1187" spans="1:11" s="24" customFormat="1" ht="24.9" customHeight="1">
      <c r="A1187" s="176"/>
      <c r="B1187" s="176"/>
      <c r="K1187" s="22" t="e">
        <f>K1186/15</f>
        <v>#REF!</v>
      </c>
    </row>
    <row r="1188" spans="1:11" s="24" customFormat="1" ht="24.9" customHeight="1">
      <c r="A1188" s="176"/>
      <c r="B1188" s="176"/>
    </row>
    <row r="1189" spans="1:11" s="24" customFormat="1" ht="24.9" customHeight="1">
      <c r="A1189" s="176"/>
      <c r="B1189" s="176"/>
    </row>
    <row r="1190" spans="1:11" s="24" customFormat="1" ht="24.9" customHeight="1">
      <c r="A1190" s="176"/>
      <c r="B1190" s="176"/>
    </row>
    <row r="1191" spans="1:11" s="24" customFormat="1" ht="24.9" customHeight="1">
      <c r="A1191" s="255"/>
      <c r="B1191" s="255"/>
    </row>
    <row r="1192" spans="1:11" s="24" customFormat="1" ht="24.9" customHeight="1">
      <c r="A1192" s="255"/>
      <c r="B1192" s="255"/>
    </row>
    <row r="1193" spans="1:11" s="24" customFormat="1" ht="30" customHeight="1">
      <c r="A1193" s="255"/>
      <c r="B1193" s="255"/>
    </row>
    <row r="1194" spans="1:11" s="24" customFormat="1" ht="24.9" customHeight="1">
      <c r="A1194" s="170"/>
      <c r="B1194" s="170"/>
    </row>
    <row r="1195" spans="1:11" s="24" customFormat="1" ht="24.9" customHeight="1">
      <c r="A1195" s="203"/>
      <c r="B1195" s="203"/>
    </row>
    <row r="1196" spans="1:11" s="24" customFormat="1" ht="24.9" customHeight="1">
      <c r="A1196" s="185"/>
      <c r="B1196" s="185"/>
    </row>
    <row r="1197" spans="1:11" s="24" customFormat="1" ht="24.9" customHeight="1">
      <c r="A1197" s="176"/>
      <c r="B1197" s="176"/>
    </row>
    <row r="1198" spans="1:11" s="24" customFormat="1" ht="24.9" customHeight="1">
      <c r="A1198" s="176"/>
      <c r="B1198" s="176"/>
      <c r="C1198" s="24">
        <v>100</v>
      </c>
      <c r="D1198" s="24">
        <v>6.1</v>
      </c>
      <c r="E1198" s="24">
        <v>10.5</v>
      </c>
      <c r="F1198" s="24">
        <v>9.8000000000000007</v>
      </c>
      <c r="G1198" s="24">
        <v>158</v>
      </c>
    </row>
    <row r="1199" spans="1:11" s="24" customFormat="1" ht="24.9" customHeight="1">
      <c r="A1199" s="176"/>
      <c r="B1199" s="176"/>
    </row>
    <row r="1200" spans="1:11" s="24" customFormat="1" ht="24.9" customHeight="1">
      <c r="A1200" s="176"/>
      <c r="B1200" s="176"/>
    </row>
    <row r="1201" spans="1:2" s="24" customFormat="1" ht="24.9" customHeight="1">
      <c r="A1201" s="176"/>
      <c r="B1201" s="176"/>
    </row>
    <row r="1202" spans="1:2" s="24" customFormat="1" ht="24.9" customHeight="1">
      <c r="A1202" s="176"/>
      <c r="B1202" s="176"/>
    </row>
    <row r="1203" spans="1:2" s="24" customFormat="1" ht="30" customHeight="1">
      <c r="A1203" s="176"/>
      <c r="B1203" s="176"/>
    </row>
    <row r="1204" spans="1:2" s="24" customFormat="1" ht="30" customHeight="1">
      <c r="A1204" s="176"/>
      <c r="B1204" s="176"/>
    </row>
    <row r="1205" spans="1:2" s="24" customFormat="1" ht="30" customHeight="1">
      <c r="A1205" s="176"/>
      <c r="B1205" s="176"/>
    </row>
    <row r="1206" spans="1:2" s="24" customFormat="1" ht="30" customHeight="1">
      <c r="A1206" s="176"/>
      <c r="B1206" s="176"/>
    </row>
    <row r="1207" spans="1:2" s="24" customFormat="1" ht="30" customHeight="1">
      <c r="A1207" s="176"/>
      <c r="B1207" s="176"/>
    </row>
    <row r="1208" spans="1:2" s="24" customFormat="1" ht="30" customHeight="1">
      <c r="A1208" s="176"/>
      <c r="B1208" s="176"/>
    </row>
    <row r="1209" spans="1:2" s="24" customFormat="1" ht="30" customHeight="1">
      <c r="A1209" s="176"/>
      <c r="B1209" s="176"/>
    </row>
    <row r="1210" spans="1:2" s="24" customFormat="1" ht="30" customHeight="1">
      <c r="A1210" s="176"/>
      <c r="B1210" s="176"/>
    </row>
    <row r="1211" spans="1:2" s="24" customFormat="1" ht="30" customHeight="1">
      <c r="A1211" s="176"/>
      <c r="B1211" s="176"/>
    </row>
    <row r="1212" spans="1:2" s="24" customFormat="1" ht="30" customHeight="1">
      <c r="A1212" s="176"/>
      <c r="B1212" s="176"/>
    </row>
    <row r="1213" spans="1:2" s="24" customFormat="1" ht="30" customHeight="1">
      <c r="A1213" s="176"/>
      <c r="B1213" s="176"/>
    </row>
    <row r="1214" spans="1:2" s="24" customFormat="1" ht="30" customHeight="1">
      <c r="A1214" s="176"/>
      <c r="B1214" s="176"/>
    </row>
    <row r="1215" spans="1:2" s="24" customFormat="1" ht="46.5" customHeight="1">
      <c r="A1215" s="176"/>
      <c r="B1215" s="176"/>
    </row>
    <row r="1216" spans="1:2" s="24" customFormat="1" ht="30" customHeight="1">
      <c r="A1216" s="176"/>
      <c r="B1216" s="176"/>
    </row>
    <row r="1217" spans="1:18" s="24" customFormat="1" ht="30" customHeight="1">
      <c r="A1217" s="176"/>
      <c r="B1217" s="176"/>
    </row>
    <row r="1218" spans="1:18" s="24" customFormat="1" ht="30" customHeight="1">
      <c r="A1218" s="176"/>
      <c r="B1218" s="176"/>
    </row>
    <row r="1219" spans="1:18" s="24" customFormat="1" ht="30" customHeight="1">
      <c r="A1219" s="176"/>
      <c r="B1219" s="176"/>
    </row>
    <row r="1220" spans="1:18" s="24" customFormat="1" ht="30" customHeight="1">
      <c r="A1220" s="176"/>
      <c r="B1220" s="176"/>
    </row>
    <row r="1221" spans="1:18" s="24" customFormat="1" ht="30" customHeight="1">
      <c r="A1221" s="176"/>
      <c r="B1221" s="176"/>
    </row>
    <row r="1222" spans="1:18" s="24" customFormat="1" ht="30" customHeight="1">
      <c r="A1222" s="176"/>
      <c r="B1222" s="176"/>
    </row>
    <row r="1223" spans="1:18" s="24" customFormat="1" ht="30" customHeight="1">
      <c r="A1223" s="176"/>
      <c r="B1223" s="176"/>
    </row>
    <row r="1224" spans="1:18" s="24" customFormat="1" ht="30" customHeight="1">
      <c r="A1224" s="176"/>
      <c r="B1224" s="176"/>
    </row>
    <row r="1225" spans="1:18" s="24" customFormat="1" ht="30" customHeight="1">
      <c r="A1225" s="176"/>
      <c r="B1225" s="176"/>
      <c r="I1225" s="123"/>
      <c r="J1225" s="123"/>
      <c r="K1225" s="123"/>
      <c r="L1225" s="123"/>
      <c r="M1225" s="123"/>
      <c r="N1225" s="123"/>
      <c r="O1225" s="123"/>
      <c r="P1225" s="123"/>
      <c r="Q1225" s="123"/>
      <c r="R1225" s="123"/>
    </row>
    <row r="1226" spans="1:18" s="24" customFormat="1" ht="30" customHeight="1">
      <c r="A1226" s="176"/>
      <c r="B1226" s="176"/>
    </row>
    <row r="1227" spans="1:18" s="24" customFormat="1" ht="45.75" customHeight="1">
      <c r="A1227" s="176"/>
      <c r="B1227" s="176"/>
    </row>
    <row r="1228" spans="1:18" s="24" customFormat="1" ht="30" customHeight="1">
      <c r="A1228" s="176"/>
      <c r="B1228" s="176"/>
    </row>
    <row r="1229" spans="1:18" s="24" customFormat="1" ht="30" customHeight="1">
      <c r="A1229" s="201"/>
      <c r="B1229" s="201"/>
      <c r="C1229" s="123"/>
      <c r="D1229" s="123"/>
      <c r="E1229" s="123"/>
      <c r="F1229" s="123"/>
      <c r="G1229" s="123"/>
      <c r="H1229" s="123"/>
    </row>
    <row r="1230" spans="1:18" s="24" customFormat="1" ht="30" customHeight="1">
      <c r="A1230" s="176"/>
      <c r="B1230" s="176"/>
    </row>
    <row r="1231" spans="1:18" s="24" customFormat="1" ht="30" customHeight="1">
      <c r="A1231" s="176"/>
      <c r="B1231" s="176"/>
    </row>
    <row r="1232" spans="1:18" s="123" customFormat="1" ht="30" customHeight="1">
      <c r="A1232" s="176"/>
      <c r="B1232" s="176"/>
      <c r="C1232" s="24"/>
      <c r="D1232" s="24"/>
      <c r="E1232" s="24"/>
      <c r="F1232" s="24"/>
      <c r="G1232" s="24"/>
      <c r="H1232" s="24"/>
      <c r="I1232" s="24"/>
      <c r="J1232" s="24"/>
      <c r="K1232" s="24"/>
      <c r="L1232" s="24"/>
      <c r="M1232" s="24"/>
      <c r="N1232" s="24"/>
      <c r="O1232" s="24"/>
      <c r="P1232" s="24"/>
      <c r="Q1232" s="24"/>
      <c r="R1232" s="24"/>
    </row>
    <row r="1233" spans="1:2" s="24" customFormat="1" ht="30" customHeight="1">
      <c r="A1233" s="176"/>
      <c r="B1233" s="176"/>
    </row>
    <row r="1234" spans="1:2" s="24" customFormat="1" ht="30" customHeight="1">
      <c r="A1234" s="176"/>
      <c r="B1234" s="176"/>
    </row>
    <row r="1235" spans="1:2" s="24" customFormat="1" ht="30" customHeight="1">
      <c r="A1235" s="176"/>
      <c r="B1235" s="176"/>
    </row>
    <row r="1236" spans="1:2" s="24" customFormat="1" ht="30" customHeight="1">
      <c r="A1236" s="176"/>
      <c r="B1236" s="176"/>
    </row>
    <row r="1237" spans="1:2" s="24" customFormat="1" ht="30" customHeight="1">
      <c r="A1237" s="176"/>
      <c r="B1237" s="176"/>
    </row>
    <row r="1238" spans="1:2" s="24" customFormat="1" ht="30" customHeight="1">
      <c r="A1238" s="176"/>
      <c r="B1238" s="176"/>
    </row>
    <row r="1239" spans="1:2" s="24" customFormat="1" ht="30" customHeight="1">
      <c r="A1239" s="176"/>
      <c r="B1239" s="176"/>
    </row>
    <row r="1240" spans="1:2" s="24" customFormat="1" ht="30" customHeight="1">
      <c r="A1240" s="176"/>
      <c r="B1240" s="176"/>
    </row>
    <row r="1241" spans="1:2" s="24" customFormat="1" ht="30" customHeight="1">
      <c r="A1241" s="176"/>
      <c r="B1241" s="176"/>
    </row>
    <row r="1242" spans="1:2" s="24" customFormat="1" ht="30" customHeight="1">
      <c r="A1242" s="176"/>
      <c r="B1242" s="176"/>
    </row>
    <row r="1243" spans="1:2" s="24" customFormat="1" ht="30" customHeight="1">
      <c r="A1243" s="176"/>
      <c r="B1243" s="176"/>
    </row>
    <row r="1244" spans="1:2" s="24" customFormat="1" ht="30" customHeight="1">
      <c r="A1244" s="176"/>
      <c r="B1244" s="176"/>
    </row>
    <row r="1245" spans="1:2" s="24" customFormat="1" ht="30" customHeight="1">
      <c r="A1245" s="176"/>
      <c r="B1245" s="176"/>
    </row>
    <row r="1246" spans="1:2" s="24" customFormat="1" ht="30" customHeight="1">
      <c r="A1246" s="176"/>
      <c r="B1246" s="176"/>
    </row>
    <row r="1247" spans="1:2" s="24" customFormat="1" ht="30" customHeight="1">
      <c r="A1247" s="176"/>
      <c r="B1247" s="176"/>
    </row>
    <row r="1248" spans="1:2" s="24" customFormat="1" ht="30" customHeight="1">
      <c r="A1248" s="176"/>
      <c r="B1248" s="176"/>
    </row>
    <row r="1249" spans="1:18" s="24" customFormat="1" ht="30" customHeight="1">
      <c r="A1249" s="176"/>
      <c r="B1249" s="176"/>
    </row>
    <row r="1250" spans="1:18" s="24" customFormat="1" ht="47.25" customHeight="1">
      <c r="A1250" s="176"/>
      <c r="B1250" s="176"/>
    </row>
    <row r="1251" spans="1:18" s="24" customFormat="1" ht="30" customHeight="1">
      <c r="A1251" s="176"/>
      <c r="B1251" s="176"/>
    </row>
    <row r="1252" spans="1:18" s="24" customFormat="1" ht="30" customHeight="1">
      <c r="A1252" s="176"/>
      <c r="B1252" s="176"/>
    </row>
    <row r="1253" spans="1:18" s="24" customFormat="1" ht="30" customHeight="1">
      <c r="A1253" s="176"/>
      <c r="B1253" s="176"/>
    </row>
    <row r="1254" spans="1:18" s="24" customFormat="1" ht="30" customHeight="1">
      <c r="A1254" s="176"/>
      <c r="B1254" s="176"/>
    </row>
    <row r="1255" spans="1:18" s="24" customFormat="1" ht="30" customHeight="1">
      <c r="A1255" s="176"/>
      <c r="B1255" s="176"/>
    </row>
    <row r="1256" spans="1:18" s="24" customFormat="1" ht="30" customHeight="1">
      <c r="A1256" s="176"/>
      <c r="B1256" s="176"/>
    </row>
    <row r="1257" spans="1:18" s="24" customFormat="1" ht="30" customHeight="1">
      <c r="A1257" s="176"/>
      <c r="B1257" s="176"/>
    </row>
    <row r="1258" spans="1:18" s="24" customFormat="1" ht="30" customHeight="1">
      <c r="A1258" s="176"/>
      <c r="B1258" s="176"/>
      <c r="K1258" s="175"/>
      <c r="L1258" s="175"/>
      <c r="M1258" s="175"/>
      <c r="N1258" s="175"/>
      <c r="O1258" s="175"/>
      <c r="P1258" s="175"/>
      <c r="Q1258" s="175"/>
      <c r="R1258" s="175"/>
    </row>
    <row r="1259" spans="1:18" s="24" customFormat="1" ht="30" customHeight="1">
      <c r="A1259" s="176"/>
      <c r="B1259" s="176"/>
    </row>
    <row r="1260" spans="1:18" s="24" customFormat="1" ht="30" customHeight="1">
      <c r="A1260" s="176"/>
      <c r="B1260" s="176"/>
    </row>
    <row r="1261" spans="1:18" s="24" customFormat="1" ht="30" customHeight="1">
      <c r="A1261" s="176"/>
      <c r="B1261" s="176"/>
    </row>
    <row r="1262" spans="1:18" s="24" customFormat="1" ht="30" customHeight="1">
      <c r="A1262" s="228"/>
      <c r="B1262" s="228"/>
    </row>
    <row r="1263" spans="1:18" s="24" customFormat="1" ht="30" customHeight="1">
      <c r="A1263" s="176"/>
      <c r="B1263" s="176"/>
    </row>
    <row r="1264" spans="1:18" s="24" customFormat="1" ht="30" customHeight="1">
      <c r="A1264" s="176"/>
      <c r="B1264" s="176"/>
    </row>
    <row r="1265" spans="1:18" s="175" customFormat="1" ht="30" customHeight="1">
      <c r="A1265" s="176"/>
      <c r="B1265" s="176"/>
      <c r="C1265" s="24"/>
      <c r="D1265" s="24"/>
      <c r="E1265" s="24"/>
      <c r="F1265" s="24"/>
      <c r="G1265" s="24"/>
      <c r="H1265" s="24"/>
      <c r="I1265" s="24"/>
      <c r="J1265" s="24"/>
      <c r="K1265" s="24"/>
      <c r="L1265" s="24"/>
      <c r="M1265" s="24"/>
      <c r="N1265" s="24"/>
      <c r="O1265" s="24"/>
      <c r="P1265" s="24"/>
      <c r="Q1265" s="24"/>
      <c r="R1265" s="24"/>
    </row>
    <row r="1266" spans="1:18" s="24" customFormat="1" ht="30" customHeight="1">
      <c r="A1266" s="176"/>
      <c r="B1266" s="176"/>
    </row>
    <row r="1267" spans="1:18" s="24" customFormat="1" ht="30" customHeight="1">
      <c r="A1267" s="176"/>
      <c r="B1267" s="176"/>
    </row>
    <row r="1268" spans="1:18" s="24" customFormat="1" ht="30" customHeight="1">
      <c r="A1268" s="176"/>
      <c r="B1268" s="176"/>
    </row>
    <row r="1269" spans="1:18" s="24" customFormat="1" ht="30" customHeight="1">
      <c r="A1269" s="176"/>
      <c r="B1269" s="176"/>
      <c r="I1269" s="123"/>
      <c r="J1269" s="123"/>
      <c r="K1269" s="123"/>
      <c r="L1269" s="123"/>
      <c r="M1269" s="123"/>
      <c r="N1269" s="123"/>
      <c r="O1269" s="123"/>
      <c r="P1269" s="123"/>
      <c r="Q1269" s="123"/>
      <c r="R1269" s="123"/>
    </row>
    <row r="1270" spans="1:18" s="24" customFormat="1" ht="30" customHeight="1">
      <c r="A1270" s="176"/>
      <c r="B1270" s="176"/>
    </row>
    <row r="1271" spans="1:18" s="24" customFormat="1" ht="30" customHeight="1">
      <c r="A1271" s="176"/>
      <c r="B1271" s="176"/>
    </row>
    <row r="1272" spans="1:18" s="24" customFormat="1" ht="30" customHeight="1">
      <c r="A1272" s="176"/>
      <c r="B1272" s="176"/>
    </row>
    <row r="1273" spans="1:18" s="24" customFormat="1" ht="30" customHeight="1">
      <c r="A1273" s="201"/>
      <c r="B1273" s="201"/>
      <c r="C1273" s="123"/>
      <c r="D1273" s="123"/>
      <c r="E1273" s="123"/>
      <c r="F1273" s="123"/>
      <c r="G1273" s="123"/>
      <c r="H1273" s="123"/>
    </row>
    <row r="1274" spans="1:18" s="24" customFormat="1" ht="30" customHeight="1">
      <c r="A1274" s="176"/>
      <c r="B1274" s="176"/>
    </row>
    <row r="1275" spans="1:18" s="24" customFormat="1" ht="30" customHeight="1">
      <c r="A1275" s="176"/>
      <c r="B1275" s="176"/>
    </row>
    <row r="1276" spans="1:18" s="123" customFormat="1" ht="30" customHeight="1">
      <c r="A1276" s="256"/>
      <c r="B1276" s="256"/>
      <c r="C1276" s="24"/>
      <c r="D1276" s="24"/>
      <c r="E1276" s="24"/>
      <c r="F1276" s="24"/>
      <c r="G1276" s="24"/>
      <c r="H1276" s="24"/>
      <c r="I1276" s="24"/>
      <c r="J1276" s="24"/>
      <c r="K1276" s="24"/>
      <c r="L1276" s="24"/>
      <c r="M1276" s="24"/>
      <c r="N1276" s="24"/>
      <c r="O1276" s="24"/>
      <c r="P1276" s="24"/>
      <c r="Q1276" s="24"/>
      <c r="R1276" s="24"/>
    </row>
    <row r="1277" spans="1:18" s="24" customFormat="1" ht="30" customHeight="1">
      <c r="A1277" s="256"/>
      <c r="B1277" s="256"/>
      <c r="I1277" s="123"/>
      <c r="J1277" s="123"/>
      <c r="K1277" s="123"/>
      <c r="L1277" s="123"/>
      <c r="M1277" s="123"/>
      <c r="N1277" s="123"/>
      <c r="O1277" s="123"/>
      <c r="P1277" s="123"/>
      <c r="Q1277" s="123"/>
      <c r="R1277" s="123"/>
    </row>
    <row r="1278" spans="1:18" s="24" customFormat="1" ht="30" customHeight="1">
      <c r="A1278" s="242"/>
      <c r="B1278" s="242"/>
    </row>
    <row r="1279" spans="1:18" s="24" customFormat="1" ht="30" customHeight="1">
      <c r="A1279" s="242"/>
      <c r="B1279" s="242"/>
    </row>
    <row r="1280" spans="1:18" s="24" customFormat="1" ht="30" customHeight="1">
      <c r="A1280" s="251"/>
      <c r="B1280" s="251"/>
    </row>
    <row r="1281" spans="1:18" s="24" customFormat="1" ht="30" customHeight="1">
      <c r="A1281" s="217"/>
      <c r="B1281" s="217"/>
      <c r="C1281" s="123"/>
      <c r="D1281" s="123"/>
      <c r="E1281" s="123"/>
      <c r="F1281" s="123"/>
      <c r="G1281" s="123"/>
      <c r="H1281" s="123"/>
    </row>
    <row r="1282" spans="1:18" s="24" customFormat="1" ht="30" customHeight="1">
      <c r="A1282" s="176"/>
      <c r="B1282" s="176"/>
    </row>
    <row r="1283" spans="1:18" s="24" customFormat="1" ht="30" customHeight="1">
      <c r="A1283" s="176"/>
      <c r="B1283" s="176"/>
    </row>
    <row r="1284" spans="1:18" s="123" customFormat="1" ht="30" customHeight="1">
      <c r="A1284" s="176"/>
      <c r="B1284" s="176"/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  <c r="M1284" s="24"/>
      <c r="N1284" s="24"/>
      <c r="O1284" s="24"/>
      <c r="P1284" s="24"/>
      <c r="Q1284" s="24"/>
      <c r="R1284" s="24"/>
    </row>
    <row r="1285" spans="1:18" s="24" customFormat="1" ht="30" customHeight="1">
      <c r="A1285" s="176"/>
      <c r="B1285" s="176"/>
    </row>
    <row r="1286" spans="1:18" s="24" customFormat="1" ht="30" customHeight="1">
      <c r="A1286" s="176"/>
      <c r="B1286" s="176"/>
    </row>
    <row r="1287" spans="1:18" s="24" customFormat="1" ht="30" customHeight="1">
      <c r="A1287" s="176"/>
      <c r="B1287" s="176"/>
    </row>
    <row r="1288" spans="1:18" s="24" customFormat="1" ht="30" customHeight="1">
      <c r="A1288" s="176"/>
      <c r="B1288" s="176"/>
    </row>
    <row r="1289" spans="1:18" s="24" customFormat="1" ht="30" customHeight="1">
      <c r="A1289" s="176"/>
      <c r="B1289" s="176"/>
    </row>
    <row r="1290" spans="1:18" s="24" customFormat="1" ht="30" customHeight="1">
      <c r="A1290" s="176"/>
      <c r="B1290" s="176"/>
    </row>
    <row r="1291" spans="1:18" s="24" customFormat="1" ht="30" customHeight="1">
      <c r="A1291" s="176"/>
      <c r="B1291" s="176"/>
    </row>
    <row r="1292" spans="1:18" s="24" customFormat="1" ht="30" customHeight="1">
      <c r="A1292" s="176"/>
      <c r="B1292" s="176"/>
    </row>
    <row r="1293" spans="1:18" s="24" customFormat="1" ht="30" customHeight="1">
      <c r="A1293" s="176"/>
      <c r="B1293" s="176"/>
    </row>
    <row r="1294" spans="1:18" s="24" customFormat="1" ht="30" customHeight="1">
      <c r="A1294" s="176"/>
      <c r="B1294" s="176"/>
    </row>
    <row r="1295" spans="1:18" s="24" customFormat="1" ht="30" customHeight="1">
      <c r="A1295" s="176"/>
      <c r="B1295" s="176"/>
    </row>
    <row r="1296" spans="1:18" s="24" customFormat="1" ht="30" customHeight="1">
      <c r="A1296" s="176"/>
      <c r="B1296" s="176"/>
    </row>
    <row r="1297" spans="1:8" s="24" customFormat="1" ht="30" customHeight="1">
      <c r="A1297" s="176"/>
      <c r="B1297" s="176"/>
    </row>
    <row r="1298" spans="1:8" s="24" customFormat="1" ht="30" customHeight="1">
      <c r="A1298" s="176"/>
      <c r="B1298" s="176"/>
    </row>
    <row r="1299" spans="1:8" s="24" customFormat="1" ht="30" customHeight="1">
      <c r="A1299" s="176"/>
      <c r="B1299" s="176"/>
    </row>
    <row r="1300" spans="1:8" s="24" customFormat="1" ht="30" customHeight="1">
      <c r="A1300" s="176"/>
      <c r="B1300" s="176"/>
    </row>
    <row r="1301" spans="1:8" s="24" customFormat="1" ht="30" customHeight="1">
      <c r="A1301" s="176"/>
      <c r="B1301" s="176"/>
    </row>
    <row r="1302" spans="1:8" s="24" customFormat="1" ht="30" customHeight="1">
      <c r="A1302" s="176"/>
      <c r="B1302" s="176"/>
    </row>
    <row r="1303" spans="1:8" s="24" customFormat="1" ht="30" customHeight="1">
      <c r="A1303" s="176"/>
      <c r="B1303" s="176"/>
    </row>
    <row r="1304" spans="1:8" s="24" customFormat="1" ht="30" customHeight="1">
      <c r="A1304" s="176"/>
      <c r="B1304" s="176"/>
    </row>
    <row r="1305" spans="1:8" s="24" customFormat="1" ht="30" customHeight="1">
      <c r="A1305" s="176"/>
      <c r="B1305" s="176"/>
    </row>
    <row r="1306" spans="1:8" s="24" customFormat="1" ht="30" customHeight="1">
      <c r="A1306" s="176"/>
      <c r="B1306" s="176"/>
    </row>
    <row r="1307" spans="1:8" s="24" customFormat="1" ht="30" customHeight="1">
      <c r="A1307" s="176"/>
      <c r="B1307" s="176"/>
    </row>
    <row r="1308" spans="1:8" s="24" customFormat="1" ht="30" customHeight="1">
      <c r="A1308" s="176"/>
      <c r="B1308" s="176"/>
    </row>
    <row r="1309" spans="1:8" s="24" customFormat="1" ht="30" customHeight="1">
      <c r="A1309" s="176"/>
      <c r="B1309" s="176"/>
    </row>
    <row r="1310" spans="1:8" s="24" customFormat="1" ht="30" customHeight="1">
      <c r="A1310" s="176"/>
      <c r="B1310" s="176"/>
    </row>
    <row r="1311" spans="1:8" ht="30" customHeight="1">
      <c r="A1311" s="176"/>
      <c r="B1311" s="176"/>
      <c r="C1311" s="24"/>
      <c r="D1311" s="24"/>
      <c r="E1311" s="24"/>
      <c r="F1311" s="24"/>
      <c r="G1311" s="24"/>
      <c r="H1311" s="24"/>
    </row>
    <row r="1312" spans="1:8" ht="30" customHeight="1">
      <c r="A1312" s="176"/>
      <c r="B1312" s="176"/>
      <c r="C1312" s="24"/>
      <c r="D1312" s="24"/>
      <c r="E1312" s="24"/>
      <c r="F1312" s="24"/>
      <c r="G1312" s="24"/>
      <c r="H1312" s="24"/>
    </row>
    <row r="1313" spans="1:20" ht="30" customHeight="1">
      <c r="A1313" s="176"/>
      <c r="B1313" s="176"/>
      <c r="C1313" s="24"/>
      <c r="D1313" s="24"/>
      <c r="E1313" s="24"/>
      <c r="F1313" s="24"/>
      <c r="G1313" s="24"/>
      <c r="H1313" s="24"/>
    </row>
    <row r="1314" spans="1:20" ht="30" customHeight="1">
      <c r="A1314" s="176"/>
      <c r="B1314" s="176"/>
      <c r="C1314" s="24"/>
      <c r="D1314" s="24"/>
      <c r="E1314" s="24"/>
      <c r="F1314" s="24"/>
      <c r="G1314" s="24"/>
      <c r="H1314" s="24"/>
    </row>
    <row r="1315" spans="1:20" ht="30" customHeight="1"/>
    <row r="1316" spans="1:20" ht="30" customHeight="1"/>
    <row r="1317" spans="1:20" ht="30" customHeight="1"/>
    <row r="1318" spans="1:20" ht="30" customHeight="1">
      <c r="S1318" s="176"/>
      <c r="T1318" s="176"/>
    </row>
    <row r="1319" spans="1:20" ht="30" customHeight="1">
      <c r="S1319" s="176"/>
      <c r="T1319" s="176"/>
    </row>
    <row r="1320" spans="1:20" ht="30" customHeight="1">
      <c r="S1320" s="176"/>
      <c r="T1320" s="176"/>
    </row>
    <row r="1321" spans="1:20" ht="30" customHeight="1">
      <c r="S1321" s="176"/>
      <c r="T1321" s="176"/>
    </row>
    <row r="1322" spans="1:20" ht="30" customHeight="1">
      <c r="S1322" s="176"/>
      <c r="T1322" s="176"/>
    </row>
    <row r="1323" spans="1:20" ht="30" customHeight="1">
      <c r="S1323" s="176"/>
      <c r="T1323" s="176"/>
    </row>
    <row r="1324" spans="1:20" ht="30" customHeight="1">
      <c r="S1324" s="176"/>
      <c r="T1324" s="176"/>
    </row>
    <row r="1325" spans="1:20" ht="30" customHeight="1">
      <c r="S1325" s="176"/>
      <c r="T1325" s="176"/>
    </row>
    <row r="1326" spans="1:20" ht="30" customHeight="1">
      <c r="S1326" s="176"/>
      <c r="T1326" s="176"/>
    </row>
    <row r="1327" spans="1:20" ht="30" customHeight="1">
      <c r="S1327" s="176"/>
      <c r="T1327" s="176"/>
    </row>
    <row r="1328" spans="1:20" ht="30" customHeight="1">
      <c r="S1328" s="176"/>
      <c r="T1328" s="176"/>
    </row>
    <row r="1329" spans="19:20" ht="30" customHeight="1">
      <c r="S1329" s="176"/>
      <c r="T1329" s="176"/>
    </row>
    <row r="1330" spans="19:20" ht="30" customHeight="1">
      <c r="S1330" s="176"/>
      <c r="T1330" s="176"/>
    </row>
    <row r="1331" spans="19:20" ht="30" customHeight="1">
      <c r="S1331" s="176"/>
      <c r="T1331" s="176"/>
    </row>
    <row r="1332" spans="19:20" ht="30" customHeight="1">
      <c r="S1332" s="176"/>
      <c r="T1332" s="176"/>
    </row>
    <row r="1333" spans="19:20" ht="30" customHeight="1">
      <c r="S1333" s="176"/>
      <c r="T1333" s="176"/>
    </row>
    <row r="1334" spans="19:20" ht="30" customHeight="1">
      <c r="S1334" s="176"/>
      <c r="T1334" s="176"/>
    </row>
    <row r="1335" spans="19:20" ht="30" customHeight="1">
      <c r="S1335" s="176"/>
      <c r="T1335" s="176"/>
    </row>
    <row r="1336" spans="19:20" ht="30" customHeight="1">
      <c r="S1336" s="176"/>
      <c r="T1336" s="176"/>
    </row>
    <row r="1337" spans="19:20" ht="30" customHeight="1">
      <c r="S1337" s="176"/>
      <c r="T1337" s="176"/>
    </row>
    <row r="1338" spans="19:20" ht="30" customHeight="1">
      <c r="S1338" s="176"/>
      <c r="T1338" s="176"/>
    </row>
    <row r="1339" spans="19:20" ht="30" customHeight="1">
      <c r="S1339" s="176"/>
      <c r="T1339" s="176"/>
    </row>
    <row r="1340" spans="19:20" ht="30" customHeight="1">
      <c r="S1340" s="176"/>
      <c r="T1340" s="176"/>
    </row>
    <row r="1341" spans="19:20" ht="30" customHeight="1">
      <c r="S1341" s="176"/>
      <c r="T1341" s="176"/>
    </row>
    <row r="1342" spans="19:20" ht="30" customHeight="1">
      <c r="S1342" s="176"/>
      <c r="T1342" s="176"/>
    </row>
    <row r="1343" spans="19:20" ht="30" customHeight="1">
      <c r="S1343" s="176"/>
      <c r="T1343" s="176"/>
    </row>
    <row r="1344" spans="19:20" ht="30" customHeight="1">
      <c r="S1344" s="176"/>
      <c r="T1344" s="176"/>
    </row>
    <row r="1345" spans="1:41" ht="30" customHeight="1">
      <c r="S1345" s="176"/>
      <c r="T1345" s="176"/>
    </row>
    <row r="1346" spans="1:41" ht="30" customHeight="1">
      <c r="S1346" s="176"/>
      <c r="T1346" s="176"/>
    </row>
    <row r="1347" spans="1:41" ht="30" customHeight="1">
      <c r="S1347" s="176"/>
      <c r="T1347" s="176"/>
    </row>
    <row r="1348" spans="1:41" ht="30" customHeight="1">
      <c r="S1348" s="176"/>
      <c r="T1348" s="176"/>
    </row>
    <row r="1349" spans="1:41" s="123" customFormat="1" ht="30" customHeight="1">
      <c r="A1349" s="15"/>
      <c r="B1349" s="16"/>
      <c r="C1349" s="17"/>
      <c r="D1349" s="18"/>
      <c r="E1349" s="19"/>
      <c r="F1349" s="20"/>
      <c r="G1349" s="20"/>
      <c r="H1349" s="20"/>
      <c r="I1349" s="21"/>
      <c r="J1349" s="21"/>
      <c r="K1349" s="19"/>
      <c r="L1349" s="22"/>
      <c r="M1349" s="22"/>
      <c r="N1349" s="22"/>
      <c r="O1349" s="23"/>
      <c r="P1349" s="23"/>
      <c r="Q1349" s="22"/>
      <c r="R1349" s="22"/>
      <c r="S1349" s="201"/>
      <c r="T1349" s="201"/>
      <c r="AC1349" s="24"/>
      <c r="AD1349" s="24"/>
      <c r="AE1349" s="24"/>
      <c r="AF1349" s="24"/>
      <c r="AG1349" s="24"/>
      <c r="AH1349" s="24"/>
      <c r="AI1349" s="24"/>
      <c r="AJ1349" s="24"/>
      <c r="AK1349" s="24"/>
      <c r="AL1349" s="24"/>
      <c r="AM1349" s="24"/>
      <c r="AN1349" s="24"/>
      <c r="AO1349" s="24"/>
    </row>
    <row r="1350" spans="1:41" ht="30" customHeight="1">
      <c r="S1350" s="176"/>
      <c r="T1350" s="176"/>
    </row>
    <row r="1351" spans="1:41" ht="30" customHeight="1">
      <c r="S1351" s="170"/>
      <c r="T1351" s="170"/>
    </row>
    <row r="1352" spans="1:41" ht="30" customHeight="1">
      <c r="S1352" s="170"/>
      <c r="T1352" s="170"/>
    </row>
    <row r="1353" spans="1:41" ht="30" customHeight="1">
      <c r="S1353" s="183"/>
      <c r="T1353" s="183"/>
    </row>
    <row r="1354" spans="1:41" ht="30" customHeight="1">
      <c r="S1354" s="183"/>
      <c r="T1354" s="183"/>
    </row>
    <row r="1355" spans="1:41" s="175" customFormat="1" ht="30" customHeight="1">
      <c r="A1355" s="15"/>
      <c r="B1355" s="16"/>
      <c r="C1355" s="17"/>
      <c r="D1355" s="18"/>
      <c r="E1355" s="19"/>
      <c r="F1355" s="20"/>
      <c r="G1355" s="20"/>
      <c r="H1355" s="20"/>
      <c r="I1355" s="21"/>
      <c r="J1355" s="21"/>
      <c r="K1355" s="19"/>
      <c r="L1355" s="22"/>
      <c r="M1355" s="22"/>
      <c r="N1355" s="22"/>
      <c r="O1355" s="23"/>
      <c r="P1355" s="23"/>
      <c r="Q1355" s="22"/>
      <c r="R1355" s="22"/>
      <c r="S1355" s="183"/>
      <c r="T1355" s="183"/>
      <c r="U1355" s="24"/>
      <c r="V1355" s="24"/>
      <c r="W1355" s="24"/>
      <c r="X1355" s="24"/>
      <c r="Y1355" s="24"/>
      <c r="Z1355" s="24"/>
      <c r="AA1355" s="24"/>
      <c r="AB1355" s="24"/>
    </row>
    <row r="1356" spans="1:41" ht="30" customHeight="1">
      <c r="S1356" s="183"/>
      <c r="T1356" s="183"/>
    </row>
    <row r="1357" spans="1:41" ht="30" customHeight="1">
      <c r="S1357" s="183"/>
      <c r="T1357" s="183"/>
    </row>
    <row r="1358" spans="1:41" ht="30" customHeight="1">
      <c r="S1358" s="183"/>
      <c r="T1358" s="183"/>
      <c r="AC1358" s="123"/>
      <c r="AD1358" s="123"/>
      <c r="AE1358" s="123"/>
      <c r="AF1358" s="123"/>
      <c r="AG1358" s="123"/>
      <c r="AH1358" s="123"/>
      <c r="AI1358" s="123"/>
      <c r="AJ1358" s="123"/>
      <c r="AK1358" s="123"/>
      <c r="AL1358" s="123"/>
      <c r="AM1358" s="123"/>
      <c r="AN1358" s="123"/>
      <c r="AO1358" s="123"/>
    </row>
    <row r="1359" spans="1:41" ht="30" customHeight="1">
      <c r="S1359" s="170"/>
      <c r="T1359" s="170"/>
    </row>
    <row r="1360" spans="1:41" ht="30" customHeight="1">
      <c r="S1360" s="170"/>
      <c r="T1360" s="170"/>
    </row>
    <row r="1361" spans="1:41" ht="30" customHeight="1">
      <c r="S1361" s="251"/>
      <c r="T1361" s="251"/>
    </row>
    <row r="1362" spans="1:41" ht="30" customHeight="1">
      <c r="S1362" s="185"/>
      <c r="T1362" s="185"/>
    </row>
    <row r="1363" spans="1:41" ht="30" customHeight="1">
      <c r="S1363" s="176"/>
      <c r="T1363" s="176"/>
    </row>
    <row r="1364" spans="1:41" ht="30" customHeight="1">
      <c r="S1364" s="176"/>
      <c r="T1364" s="176"/>
    </row>
    <row r="1365" spans="1:41" ht="30" customHeight="1">
      <c r="S1365" s="176"/>
      <c r="T1365" s="176"/>
    </row>
    <row r="1366" spans="1:41" ht="30" customHeight="1">
      <c r="S1366" s="176"/>
      <c r="T1366" s="176"/>
    </row>
    <row r="1367" spans="1:41" ht="30" customHeight="1">
      <c r="S1367" s="176"/>
      <c r="T1367" s="176"/>
    </row>
    <row r="1368" spans="1:41" ht="30" customHeight="1">
      <c r="S1368" s="176"/>
      <c r="T1368" s="176"/>
    </row>
    <row r="1369" spans="1:41" ht="30" customHeight="1">
      <c r="S1369" s="176"/>
      <c r="T1369" s="176"/>
    </row>
    <row r="1370" spans="1:41" ht="30" customHeight="1">
      <c r="S1370" s="176"/>
      <c r="T1370" s="176"/>
    </row>
    <row r="1371" spans="1:41" s="123" customFormat="1" ht="30" customHeight="1">
      <c r="A1371" s="15"/>
      <c r="B1371" s="16"/>
      <c r="C1371" s="17"/>
      <c r="D1371" s="18"/>
      <c r="E1371" s="19"/>
      <c r="F1371" s="20"/>
      <c r="G1371" s="20"/>
      <c r="H1371" s="20"/>
      <c r="I1371" s="21"/>
      <c r="J1371" s="21"/>
      <c r="K1371" s="19"/>
      <c r="L1371" s="22"/>
      <c r="M1371" s="22"/>
      <c r="N1371" s="22"/>
      <c r="O1371" s="23"/>
      <c r="P1371" s="23"/>
      <c r="Q1371" s="22"/>
      <c r="R1371" s="22"/>
      <c r="S1371" s="201"/>
      <c r="T1371" s="201"/>
      <c r="AC1371" s="24"/>
      <c r="AD1371" s="24"/>
      <c r="AE1371" s="24"/>
      <c r="AF1371" s="24"/>
      <c r="AG1371" s="24"/>
      <c r="AH1371" s="24"/>
      <c r="AI1371" s="24"/>
      <c r="AJ1371" s="24"/>
      <c r="AK1371" s="24"/>
      <c r="AL1371" s="24"/>
      <c r="AM1371" s="24"/>
      <c r="AN1371" s="24"/>
      <c r="AO1371" s="24"/>
    </row>
    <row r="1372" spans="1:41" ht="30" customHeight="1">
      <c r="S1372" s="176"/>
      <c r="T1372" s="176"/>
    </row>
    <row r="1373" spans="1:41" ht="30" customHeight="1">
      <c r="S1373" s="176"/>
      <c r="T1373" s="176"/>
    </row>
    <row r="1374" spans="1:41" ht="30" customHeight="1">
      <c r="S1374" s="176"/>
      <c r="T1374" s="176"/>
    </row>
    <row r="1375" spans="1:41" ht="30" customHeight="1">
      <c r="S1375" s="176"/>
      <c r="T1375" s="176"/>
    </row>
    <row r="1376" spans="1:41" ht="30" customHeight="1">
      <c r="S1376" s="176"/>
      <c r="T1376" s="176"/>
    </row>
    <row r="1377" spans="19:41" ht="30" customHeight="1">
      <c r="S1377" s="176"/>
      <c r="T1377" s="176"/>
    </row>
    <row r="1378" spans="19:41" ht="30" customHeight="1">
      <c r="S1378" s="176"/>
      <c r="T1378" s="176"/>
    </row>
    <row r="1379" spans="19:41" ht="30" customHeight="1">
      <c r="S1379" s="176"/>
      <c r="T1379" s="176"/>
    </row>
    <row r="1380" spans="19:41" ht="30" customHeight="1">
      <c r="S1380" s="176"/>
      <c r="T1380" s="176"/>
      <c r="AC1380" s="123"/>
      <c r="AD1380" s="123"/>
      <c r="AE1380" s="123"/>
      <c r="AF1380" s="123"/>
      <c r="AG1380" s="123"/>
      <c r="AH1380" s="123"/>
      <c r="AI1380" s="123"/>
      <c r="AJ1380" s="123"/>
      <c r="AK1380" s="123"/>
      <c r="AL1380" s="123"/>
      <c r="AM1380" s="123"/>
      <c r="AN1380" s="123"/>
      <c r="AO1380" s="123"/>
    </row>
    <row r="1381" spans="19:41" ht="30" customHeight="1">
      <c r="S1381" s="176"/>
      <c r="T1381" s="176"/>
    </row>
    <row r="1382" spans="19:41" ht="30" customHeight="1">
      <c r="S1382" s="176"/>
      <c r="T1382" s="176"/>
    </row>
    <row r="1383" spans="19:41" ht="30" customHeight="1">
      <c r="S1383" s="176"/>
      <c r="T1383" s="176"/>
    </row>
    <row r="1384" spans="19:41" ht="30" customHeight="1">
      <c r="S1384" s="176"/>
      <c r="T1384" s="176"/>
    </row>
    <row r="1385" spans="19:41" ht="30" customHeight="1">
      <c r="S1385" s="176"/>
      <c r="T1385" s="176"/>
    </row>
    <row r="1386" spans="19:41" ht="30" customHeight="1">
      <c r="S1386" s="176"/>
      <c r="T1386" s="176"/>
    </row>
    <row r="1387" spans="19:41" ht="30" customHeight="1">
      <c r="S1387" s="176"/>
      <c r="T1387" s="176"/>
    </row>
    <row r="1388" spans="19:41" ht="30" customHeight="1">
      <c r="S1388" s="176"/>
      <c r="T1388" s="176"/>
    </row>
    <row r="1389" spans="19:41" ht="30" customHeight="1">
      <c r="S1389" s="176"/>
      <c r="T1389" s="176"/>
    </row>
    <row r="1390" spans="19:41" ht="30" customHeight="1">
      <c r="S1390" s="176"/>
      <c r="T1390" s="176"/>
    </row>
    <row r="1391" spans="19:41" ht="30" customHeight="1">
      <c r="S1391" s="176"/>
      <c r="T1391" s="176"/>
    </row>
    <row r="1392" spans="19:41" ht="30" customHeight="1">
      <c r="S1392" s="176"/>
      <c r="T1392" s="176"/>
    </row>
    <row r="1393" spans="19:20" ht="30" customHeight="1">
      <c r="S1393" s="176"/>
      <c r="T1393" s="176"/>
    </row>
    <row r="1394" spans="19:20" ht="30" customHeight="1">
      <c r="S1394" s="176"/>
      <c r="T1394" s="176"/>
    </row>
    <row r="1395" spans="19:20" ht="30" customHeight="1">
      <c r="S1395" s="176"/>
      <c r="T1395" s="176"/>
    </row>
    <row r="1396" spans="19:20" ht="30" customHeight="1">
      <c r="S1396" s="176"/>
      <c r="T1396" s="176"/>
    </row>
    <row r="1397" spans="19:20" ht="30" customHeight="1">
      <c r="S1397" s="176"/>
      <c r="T1397" s="176"/>
    </row>
    <row r="1398" spans="19:20" ht="30" customHeight="1">
      <c r="S1398" s="176"/>
      <c r="T1398" s="176"/>
    </row>
    <row r="1399" spans="19:20" ht="30" customHeight="1">
      <c r="S1399" s="176"/>
      <c r="T1399" s="176"/>
    </row>
    <row r="1400" spans="19:20" ht="30" customHeight="1">
      <c r="S1400" s="176"/>
      <c r="T1400" s="176"/>
    </row>
    <row r="1401" spans="19:20" ht="30" customHeight="1">
      <c r="S1401" s="176"/>
      <c r="T1401" s="176"/>
    </row>
    <row r="1402" spans="19:20" ht="30" customHeight="1">
      <c r="S1402" s="176"/>
      <c r="T1402" s="176"/>
    </row>
    <row r="1403" spans="19:20" ht="30" customHeight="1">
      <c r="S1403" s="176"/>
      <c r="T1403" s="176"/>
    </row>
    <row r="1404" spans="19:20" ht="30" customHeight="1">
      <c r="S1404" s="176"/>
      <c r="T1404" s="176"/>
    </row>
    <row r="1405" spans="19:20" ht="30" customHeight="1">
      <c r="S1405" s="176"/>
      <c r="T1405" s="176"/>
    </row>
    <row r="1406" spans="19:20" ht="30" customHeight="1">
      <c r="S1406" s="176"/>
      <c r="T1406" s="176"/>
    </row>
    <row r="1407" spans="19:20" ht="30" customHeight="1">
      <c r="S1407" s="176"/>
      <c r="T1407" s="176"/>
    </row>
    <row r="1408" spans="19:20" ht="30" customHeight="1">
      <c r="S1408" s="176"/>
      <c r="T1408" s="176"/>
    </row>
    <row r="1409" spans="1:28" ht="30" customHeight="1">
      <c r="S1409" s="176"/>
      <c r="T1409" s="176"/>
    </row>
    <row r="1410" spans="1:28" ht="30" customHeight="1">
      <c r="S1410" s="176"/>
      <c r="T1410" s="176"/>
    </row>
    <row r="1411" spans="1:28" ht="30" customHeight="1">
      <c r="S1411" s="176"/>
      <c r="T1411" s="176"/>
    </row>
    <row r="1412" spans="1:28" ht="30" customHeight="1">
      <c r="S1412" s="176"/>
      <c r="T1412" s="176"/>
    </row>
    <row r="1413" spans="1:28" ht="30" customHeight="1">
      <c r="S1413" s="176"/>
      <c r="T1413" s="176"/>
    </row>
    <row r="1414" spans="1:28" ht="30" customHeight="1">
      <c r="S1414" s="176"/>
      <c r="T1414" s="176"/>
    </row>
    <row r="1415" spans="1:28" ht="30" customHeight="1">
      <c r="S1415" s="176"/>
      <c r="T1415" s="176"/>
    </row>
    <row r="1416" spans="1:28" s="175" customFormat="1" ht="30" customHeight="1">
      <c r="A1416" s="15"/>
      <c r="B1416" s="16"/>
      <c r="C1416" s="17"/>
      <c r="D1416" s="18"/>
      <c r="E1416" s="19"/>
      <c r="F1416" s="20"/>
      <c r="G1416" s="20"/>
      <c r="H1416" s="20"/>
      <c r="I1416" s="21"/>
      <c r="J1416" s="21"/>
      <c r="K1416" s="19"/>
      <c r="L1416" s="22"/>
      <c r="M1416" s="22"/>
      <c r="N1416" s="22"/>
      <c r="O1416" s="23"/>
      <c r="P1416" s="23"/>
      <c r="Q1416" s="22"/>
      <c r="R1416" s="22"/>
      <c r="S1416" s="176"/>
      <c r="T1416" s="176"/>
      <c r="U1416" s="24"/>
      <c r="V1416" s="24"/>
      <c r="W1416" s="24"/>
      <c r="X1416" s="24"/>
      <c r="Y1416" s="24"/>
      <c r="Z1416" s="24"/>
      <c r="AA1416" s="24"/>
      <c r="AB1416" s="24"/>
    </row>
    <row r="1417" spans="1:28" ht="30" customHeight="1">
      <c r="S1417" s="176"/>
      <c r="T1417" s="176"/>
    </row>
    <row r="1418" spans="1:28" ht="30" customHeight="1">
      <c r="S1418" s="176"/>
      <c r="T1418" s="176"/>
    </row>
    <row r="1419" spans="1:28" ht="30" customHeight="1">
      <c r="S1419" s="176"/>
      <c r="T1419" s="176"/>
    </row>
    <row r="1420" spans="1:28" ht="30" customHeight="1">
      <c r="S1420" s="176"/>
      <c r="T1420" s="176"/>
    </row>
    <row r="1421" spans="1:28" ht="30" customHeight="1">
      <c r="S1421" s="176"/>
      <c r="T1421" s="176"/>
    </row>
    <row r="1422" spans="1:28" ht="30" customHeight="1">
      <c r="S1422" s="176"/>
      <c r="T1422" s="176"/>
    </row>
    <row r="1423" spans="1:28" ht="30" customHeight="1">
      <c r="S1423" s="176"/>
      <c r="T1423" s="176"/>
    </row>
    <row r="1424" spans="1:28" ht="30" customHeight="1">
      <c r="S1424" s="176"/>
      <c r="T1424" s="176"/>
    </row>
    <row r="1425" spans="1:28" ht="30" customHeight="1">
      <c r="S1425" s="176"/>
      <c r="T1425" s="176"/>
    </row>
    <row r="1426" spans="1:28" ht="30" customHeight="1">
      <c r="S1426" s="176"/>
      <c r="T1426" s="176"/>
    </row>
    <row r="1427" spans="1:28" ht="30" customHeight="1">
      <c r="S1427" s="176"/>
      <c r="T1427" s="176"/>
    </row>
    <row r="1428" spans="1:28" ht="30" customHeight="1">
      <c r="S1428" s="176"/>
      <c r="T1428" s="176"/>
    </row>
    <row r="1429" spans="1:28" s="175" customFormat="1" ht="30" customHeight="1">
      <c r="A1429" s="15"/>
      <c r="B1429" s="16"/>
      <c r="C1429" s="17"/>
      <c r="D1429" s="18"/>
      <c r="E1429" s="19"/>
      <c r="F1429" s="20"/>
      <c r="G1429" s="20"/>
      <c r="H1429" s="20"/>
      <c r="I1429" s="21"/>
      <c r="J1429" s="21"/>
      <c r="K1429" s="19"/>
      <c r="L1429" s="22"/>
      <c r="M1429" s="22"/>
      <c r="N1429" s="22"/>
      <c r="O1429" s="23"/>
      <c r="P1429" s="23"/>
      <c r="Q1429" s="22"/>
      <c r="R1429" s="22"/>
      <c r="S1429" s="176"/>
      <c r="T1429" s="176"/>
      <c r="U1429" s="24"/>
      <c r="V1429" s="24"/>
      <c r="W1429" s="24"/>
      <c r="X1429" s="24"/>
      <c r="Y1429" s="24"/>
      <c r="Z1429" s="24"/>
      <c r="AA1429" s="24"/>
      <c r="AB1429" s="24"/>
    </row>
    <row r="1430" spans="1:28" ht="42.75" customHeight="1">
      <c r="S1430" s="176"/>
      <c r="T1430" s="176"/>
    </row>
    <row r="1431" spans="1:28" ht="38.25" customHeight="1">
      <c r="S1431" s="176"/>
      <c r="T1431" s="176"/>
    </row>
    <row r="1432" spans="1:28" ht="32.25" customHeight="1">
      <c r="S1432" s="170"/>
      <c r="T1432" s="170"/>
    </row>
    <row r="1433" spans="1:28" ht="30" customHeight="1">
      <c r="S1433" s="170"/>
      <c r="T1433" s="170"/>
    </row>
    <row r="1434" spans="1:28" ht="24.9" customHeight="1">
      <c r="S1434" s="170"/>
      <c r="T1434" s="170"/>
    </row>
    <row r="1435" spans="1:28" ht="24.9" customHeight="1">
      <c r="S1435" s="170"/>
      <c r="T1435" s="170"/>
    </row>
    <row r="1436" spans="1:28" ht="24.9" customHeight="1"/>
    <row r="1437" spans="1:28" ht="24.9" customHeight="1"/>
    <row r="1438" spans="1:28" ht="24.9" customHeight="1"/>
    <row r="1439" spans="1:28" ht="24.9" customHeight="1"/>
    <row r="1440" spans="1:28" ht="24.9" customHeight="1"/>
    <row r="1441" ht="24.9" customHeight="1"/>
    <row r="1442" ht="24.9" customHeight="1"/>
    <row r="1443" ht="24.9" customHeight="1"/>
    <row r="1444" ht="24.9" customHeight="1"/>
    <row r="1445" ht="24.9" customHeight="1"/>
    <row r="1446" ht="24.9" customHeight="1"/>
    <row r="1447" ht="30" customHeight="1"/>
    <row r="1448" ht="60" customHeight="1"/>
    <row r="1449" ht="24.9" customHeight="1"/>
    <row r="1450" ht="24.9" customHeight="1"/>
    <row r="1451" ht="24.9" customHeight="1"/>
    <row r="1452" ht="24.9" customHeight="1"/>
    <row r="1453" ht="24.9" customHeight="1"/>
    <row r="1454" ht="24.9" customHeight="1"/>
    <row r="1461" ht="45" customHeight="1"/>
  </sheetData>
  <autoFilter ref="A1:A74"/>
  <mergeCells count="29">
    <mergeCell ref="A72:C72"/>
    <mergeCell ref="B75:C75"/>
    <mergeCell ref="A76:C76"/>
    <mergeCell ref="A77:C77"/>
    <mergeCell ref="K697:M697"/>
    <mergeCell ref="A59:C59"/>
    <mergeCell ref="A63:C63"/>
    <mergeCell ref="A69:C69"/>
    <mergeCell ref="A70:C70"/>
    <mergeCell ref="A71:D71"/>
    <mergeCell ref="A22:C22"/>
    <mergeCell ref="A23:D23"/>
    <mergeCell ref="A24:C24"/>
    <mergeCell ref="A37:C37"/>
    <mergeCell ref="A50:C50"/>
    <mergeCell ref="A6:D6"/>
    <mergeCell ref="A8:C8"/>
    <mergeCell ref="A14:C14"/>
    <mergeCell ref="A17:C17"/>
    <mergeCell ref="A21:C21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7.2916666666666699E-2" bottom="4.1666666666666699E-2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300"/>
  <sheetViews>
    <sheetView view="pageBreakPreview" topLeftCell="A61" zoomScaleNormal="100" workbookViewId="0">
      <selection activeCell="M77" sqref="M77"/>
    </sheetView>
  </sheetViews>
  <sheetFormatPr defaultRowHeight="13.8" outlineLevelCol="1"/>
  <cols>
    <col min="1" max="1" width="28.21875" style="15" customWidth="1"/>
    <col min="2" max="2" width="7.77734375" style="16" customWidth="1"/>
    <col min="3" max="3" width="6.5546875" style="17" customWidth="1"/>
    <col min="4" max="4" width="7.109375" style="18" customWidth="1"/>
    <col min="5" max="5" width="7.21875" style="19" customWidth="1"/>
    <col min="6" max="6" width="6.33203125" style="20" customWidth="1"/>
    <col min="7" max="7" width="6.5546875" style="20" customWidth="1"/>
    <col min="8" max="8" width="6.77734375" style="20" customWidth="1"/>
    <col min="9" max="9" width="8.21875" style="21" customWidth="1" outlineLevel="1"/>
    <col min="10" max="10" width="7.109375" style="21" customWidth="1" outlineLevel="1"/>
    <col min="11" max="11" width="6.5546875" style="19" customWidth="1"/>
    <col min="12" max="12" width="6.33203125" style="22" customWidth="1"/>
    <col min="13" max="14" width="7.21875" style="22" customWidth="1"/>
    <col min="15" max="15" width="5.109375" style="23" customWidth="1"/>
    <col min="16" max="16" width="6.5546875" style="23" customWidth="1"/>
    <col min="17" max="17" width="6.33203125" style="22" customWidth="1"/>
    <col min="18" max="18" width="6.6640625" style="22" customWidth="1"/>
    <col min="19" max="257" width="9.109375" style="24" customWidth="1"/>
    <col min="258" max="1025" width="9.109375" customWidth="1"/>
  </cols>
  <sheetData>
    <row r="1" spans="1:23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3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3" ht="21" customHeight="1">
      <c r="A3" s="624" t="s">
        <v>82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</row>
    <row r="4" spans="1:23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</row>
    <row r="5" spans="1:23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264"/>
      <c r="T5" s="264"/>
      <c r="U5" s="264"/>
      <c r="V5" s="264"/>
      <c r="W5" s="264"/>
    </row>
    <row r="6" spans="1:23" ht="26.1" customHeight="1">
      <c r="A6" s="628" t="s">
        <v>24</v>
      </c>
      <c r="B6" s="628"/>
      <c r="C6" s="628"/>
      <c r="D6" s="628"/>
      <c r="E6" s="265">
        <f>E7+E15+E18+E22+E23</f>
        <v>14.1333</v>
      </c>
      <c r="F6" s="265">
        <f>F7+F15+F18+F22+F23</f>
        <v>7.5148000000000001</v>
      </c>
      <c r="G6" s="265">
        <f>G7+G15+G18+G22+G23</f>
        <v>118.29339999999999</v>
      </c>
      <c r="H6" s="266">
        <f>H7+H15+H18+H22+H23</f>
        <v>597.34</v>
      </c>
      <c r="I6" s="261"/>
      <c r="J6" s="267">
        <f>J7+J24+J67</f>
        <v>0</v>
      </c>
      <c r="K6" s="261">
        <f t="shared" ref="K6:R6" si="0">K8+K15+K18+K22+K23</f>
        <v>0.08</v>
      </c>
      <c r="L6" s="261">
        <f t="shared" si="0"/>
        <v>0.18333333333333329</v>
      </c>
      <c r="M6" s="261">
        <f t="shared" si="0"/>
        <v>0</v>
      </c>
      <c r="N6" s="261">
        <f t="shared" si="0"/>
        <v>3.4199999999999995</v>
      </c>
      <c r="O6" s="261">
        <f t="shared" si="0"/>
        <v>32.519999999999996</v>
      </c>
      <c r="P6" s="261">
        <f t="shared" si="0"/>
        <v>145.32999999999998</v>
      </c>
      <c r="Q6" s="261">
        <f t="shared" si="0"/>
        <v>57.360000000000007</v>
      </c>
      <c r="R6" s="261">
        <f t="shared" si="0"/>
        <v>2.44</v>
      </c>
      <c r="S6" s="264"/>
      <c r="T6" s="264"/>
      <c r="U6" s="264"/>
      <c r="V6" s="264"/>
      <c r="W6" s="264"/>
    </row>
    <row r="7" spans="1:23" ht="17.25" customHeight="1">
      <c r="A7" s="629"/>
      <c r="B7" s="629"/>
      <c r="C7" s="629"/>
      <c r="D7" s="269"/>
      <c r="E7" s="270">
        <f>E8-(E8*6/100)</f>
        <v>5.9173</v>
      </c>
      <c r="F7" s="270">
        <f>F8-(F8*12/100)</f>
        <v>6.4547999999999996</v>
      </c>
      <c r="G7" s="270">
        <f>G8-(G8*9/100)</f>
        <v>25.825800000000001</v>
      </c>
      <c r="H7" s="271">
        <f>E7*4+F7*9+G7*4</f>
        <v>185.06560000000002</v>
      </c>
      <c r="I7" s="261"/>
      <c r="J7" s="272">
        <f>J8+J15+J18+J22+J23</f>
        <v>0</v>
      </c>
      <c r="K7" s="261"/>
      <c r="L7" s="261"/>
      <c r="M7" s="261"/>
      <c r="N7" s="261"/>
      <c r="O7" s="273"/>
      <c r="P7" s="273"/>
      <c r="Q7" s="261"/>
      <c r="R7" s="261"/>
      <c r="S7" s="264"/>
      <c r="T7" s="264"/>
      <c r="U7" s="264"/>
      <c r="V7" s="264"/>
      <c r="W7" s="264"/>
    </row>
    <row r="8" spans="1:23" ht="26.1" customHeight="1">
      <c r="A8" s="630" t="s">
        <v>83</v>
      </c>
      <c r="B8" s="630"/>
      <c r="C8" s="630"/>
      <c r="D8" s="275" t="s">
        <v>84</v>
      </c>
      <c r="E8" s="276">
        <f>E9+E11+E12+E13+E14</f>
        <v>6.2949999999999999</v>
      </c>
      <c r="F8" s="276">
        <f>F9+F11+F12+F13+F14</f>
        <v>7.335</v>
      </c>
      <c r="G8" s="276">
        <f>G9+G11+G12+G13+G14</f>
        <v>28.380000000000003</v>
      </c>
      <c r="H8" s="277">
        <f>E8*4+F8*9+G8*4</f>
        <v>204.715</v>
      </c>
      <c r="I8" s="278"/>
      <c r="J8" s="278">
        <f>SUM(J9:J14)</f>
        <v>0</v>
      </c>
      <c r="K8" s="263">
        <v>0.08</v>
      </c>
      <c r="L8" s="263">
        <v>0.13</v>
      </c>
      <c r="M8" s="263">
        <v>0</v>
      </c>
      <c r="N8" s="263">
        <v>3.07</v>
      </c>
      <c r="O8" s="263">
        <v>22.33</v>
      </c>
      <c r="P8" s="263">
        <v>101.33</v>
      </c>
      <c r="Q8" s="263">
        <v>46.42</v>
      </c>
      <c r="R8" s="263">
        <v>1.53</v>
      </c>
      <c r="S8" s="264"/>
      <c r="T8" s="264"/>
      <c r="U8" s="264"/>
      <c r="V8" s="264"/>
      <c r="W8" s="264"/>
    </row>
    <row r="9" spans="1:23" ht="14.25" customHeight="1">
      <c r="A9" s="279" t="s">
        <v>85</v>
      </c>
      <c r="B9" s="280">
        <v>30</v>
      </c>
      <c r="C9" s="280">
        <v>30</v>
      </c>
      <c r="D9" s="281"/>
      <c r="E9" s="282">
        <f>12.5*C9/100</f>
        <v>3.75</v>
      </c>
      <c r="F9" s="283">
        <f>0.7*C9/100</f>
        <v>0.21</v>
      </c>
      <c r="G9" s="283">
        <f>62.2*C9/100</f>
        <v>18.66</v>
      </c>
      <c r="H9" s="277"/>
      <c r="I9" s="284">
        <v>0</v>
      </c>
      <c r="J9" s="284">
        <f>B9*I9/1000</f>
        <v>0</v>
      </c>
      <c r="K9" s="263"/>
      <c r="L9" s="263"/>
      <c r="M9" s="263"/>
      <c r="N9" s="263"/>
      <c r="O9" s="263"/>
      <c r="P9" s="263"/>
      <c r="Q9" s="263"/>
      <c r="R9" s="263"/>
      <c r="S9" s="264"/>
      <c r="T9" s="264"/>
      <c r="U9" s="264"/>
      <c r="V9" s="264"/>
      <c r="W9" s="264"/>
    </row>
    <row r="10" spans="1:23" ht="14.25" customHeight="1">
      <c r="A10" s="279" t="s">
        <v>29</v>
      </c>
      <c r="B10" s="280">
        <v>68</v>
      </c>
      <c r="C10" s="280">
        <v>68</v>
      </c>
      <c r="D10" s="281"/>
      <c r="E10" s="285"/>
      <c r="F10" s="277"/>
      <c r="G10" s="277"/>
      <c r="H10" s="277"/>
      <c r="I10" s="278"/>
      <c r="J10" s="278"/>
      <c r="K10" s="263"/>
      <c r="L10" s="263"/>
      <c r="M10" s="263"/>
      <c r="N10" s="263"/>
      <c r="O10" s="263"/>
      <c r="P10" s="263"/>
      <c r="Q10" s="263"/>
      <c r="R10" s="263"/>
      <c r="S10" s="264"/>
      <c r="T10" s="264"/>
      <c r="U10" s="264"/>
      <c r="V10" s="264"/>
      <c r="W10" s="264"/>
    </row>
    <row r="11" spans="1:23" ht="14.25" customHeight="1">
      <c r="A11" s="279" t="s">
        <v>30</v>
      </c>
      <c r="B11" s="286">
        <v>100</v>
      </c>
      <c r="C11" s="286">
        <v>100</v>
      </c>
      <c r="D11" s="287"/>
      <c r="E11" s="288">
        <f>2.5*C11/100</f>
        <v>2.5</v>
      </c>
      <c r="F11" s="288">
        <f>3*C11/100</f>
        <v>3</v>
      </c>
      <c r="G11" s="288">
        <f>4.7*C11/100</f>
        <v>4.7</v>
      </c>
      <c r="H11" s="289"/>
      <c r="I11" s="290">
        <v>0</v>
      </c>
      <c r="J11" s="290">
        <f>B11*I11/1000</f>
        <v>0</v>
      </c>
      <c r="K11" s="262"/>
      <c r="L11" s="291"/>
      <c r="M11" s="291"/>
      <c r="N11" s="291"/>
      <c r="O11" s="292"/>
      <c r="P11" s="292"/>
      <c r="Q11" s="291"/>
      <c r="R11" s="291"/>
      <c r="S11" s="264"/>
      <c r="T11" s="264"/>
      <c r="U11" s="264"/>
      <c r="V11" s="264"/>
      <c r="W11" s="264"/>
    </row>
    <row r="12" spans="1:23" ht="13.5" customHeight="1">
      <c r="A12" s="293" t="s">
        <v>31</v>
      </c>
      <c r="B12" s="294">
        <v>5</v>
      </c>
      <c r="C12" s="294">
        <v>5</v>
      </c>
      <c r="D12" s="165"/>
      <c r="E12" s="295">
        <f>0.3*C12/100</f>
        <v>1.4999999999999999E-2</v>
      </c>
      <c r="F12" s="295">
        <f>0*C12/100</f>
        <v>0</v>
      </c>
      <c r="G12" s="295">
        <f>99.5*C12/100</f>
        <v>4.9749999999999996</v>
      </c>
      <c r="H12" s="277"/>
      <c r="I12" s="284">
        <v>0</v>
      </c>
      <c r="J12" s="284">
        <f>I12*B12/1000</f>
        <v>0</v>
      </c>
      <c r="K12" s="278"/>
      <c r="L12" s="292"/>
      <c r="M12" s="292"/>
      <c r="N12" s="292"/>
      <c r="O12" s="292"/>
      <c r="P12" s="292"/>
      <c r="Q12" s="292"/>
      <c r="R12" s="292"/>
      <c r="S12" s="264"/>
      <c r="T12" s="264"/>
      <c r="U12" s="264"/>
      <c r="V12" s="264"/>
      <c r="W12" s="264"/>
    </row>
    <row r="13" spans="1:23" ht="15" customHeight="1">
      <c r="A13" s="279" t="s">
        <v>32</v>
      </c>
      <c r="B13" s="294">
        <v>1</v>
      </c>
      <c r="C13" s="294">
        <v>1</v>
      </c>
      <c r="D13" s="165"/>
      <c r="E13" s="288">
        <v>0</v>
      </c>
      <c r="F13" s="288">
        <v>0</v>
      </c>
      <c r="G13" s="288">
        <v>0</v>
      </c>
      <c r="H13" s="277"/>
      <c r="I13" s="284">
        <v>0</v>
      </c>
      <c r="J13" s="284">
        <f>I13*B13/1000</f>
        <v>0</v>
      </c>
      <c r="K13" s="278"/>
      <c r="L13" s="291"/>
      <c r="M13" s="291"/>
      <c r="N13" s="291"/>
      <c r="O13" s="292"/>
      <c r="P13" s="292"/>
      <c r="Q13" s="291"/>
      <c r="R13" s="291"/>
      <c r="S13" s="264"/>
      <c r="T13" s="264"/>
      <c r="U13" s="264"/>
      <c r="V13" s="264"/>
      <c r="W13" s="264"/>
    </row>
    <row r="14" spans="1:23" ht="14.25" customHeight="1">
      <c r="A14" s="293" t="s">
        <v>33</v>
      </c>
      <c r="B14" s="165">
        <v>5</v>
      </c>
      <c r="C14" s="165">
        <v>5</v>
      </c>
      <c r="D14" s="165"/>
      <c r="E14" s="288">
        <f>0.6*C14/100</f>
        <v>0.03</v>
      </c>
      <c r="F14" s="288">
        <f>82.5*C14/100</f>
        <v>4.125</v>
      </c>
      <c r="G14" s="288">
        <f>0.9*C14/100</f>
        <v>4.4999999999999998E-2</v>
      </c>
      <c r="H14" s="277"/>
      <c r="I14" s="284">
        <v>0</v>
      </c>
      <c r="J14" s="284">
        <f>B14*I14/1000</f>
        <v>0</v>
      </c>
      <c r="K14" s="278"/>
      <c r="L14" s="291"/>
      <c r="M14" s="291"/>
      <c r="N14" s="291"/>
      <c r="O14" s="292"/>
      <c r="P14" s="292"/>
      <c r="Q14" s="291"/>
      <c r="R14" s="291"/>
      <c r="S14" s="264"/>
      <c r="T14" s="264"/>
      <c r="U14" s="264"/>
      <c r="V14" s="264"/>
      <c r="W14" s="264"/>
    </row>
    <row r="15" spans="1:23" s="69" customFormat="1" ht="23.25" customHeight="1">
      <c r="A15" s="631" t="s">
        <v>86</v>
      </c>
      <c r="B15" s="631"/>
      <c r="C15" s="631"/>
      <c r="D15" s="296" t="s">
        <v>87</v>
      </c>
      <c r="E15" s="276">
        <f>E16+E17</f>
        <v>3.13</v>
      </c>
      <c r="F15" s="276">
        <f>F16+F17</f>
        <v>0.36</v>
      </c>
      <c r="G15" s="276">
        <f>G16+G17</f>
        <v>49.21</v>
      </c>
      <c r="H15" s="297">
        <f>E15*4+F15*9+G15*4</f>
        <v>212.6</v>
      </c>
      <c r="I15" s="278"/>
      <c r="J15" s="278">
        <f>J16+J17</f>
        <v>0</v>
      </c>
      <c r="K15" s="278">
        <v>0</v>
      </c>
      <c r="L15" s="278">
        <v>0</v>
      </c>
      <c r="M15" s="278">
        <v>0</v>
      </c>
      <c r="N15" s="278">
        <v>0</v>
      </c>
      <c r="O15" s="278">
        <v>0</v>
      </c>
      <c r="P15" s="278">
        <v>0</v>
      </c>
      <c r="Q15" s="278">
        <v>0</v>
      </c>
      <c r="R15" s="278">
        <v>0</v>
      </c>
      <c r="S15" s="298"/>
      <c r="T15" s="298"/>
      <c r="U15" s="298"/>
      <c r="V15" s="298"/>
      <c r="W15" s="298"/>
    </row>
    <row r="16" spans="1:23" s="69" customFormat="1" ht="16.5" customHeight="1">
      <c r="A16" s="293" t="s">
        <v>36</v>
      </c>
      <c r="B16" s="165">
        <v>40</v>
      </c>
      <c r="C16" s="165">
        <v>40</v>
      </c>
      <c r="D16" s="299"/>
      <c r="E16" s="295">
        <f>7.6*C16/100</f>
        <v>3.04</v>
      </c>
      <c r="F16" s="295">
        <f>0.9*C16/100</f>
        <v>0.36</v>
      </c>
      <c r="G16" s="295">
        <f>48.4*C16/100</f>
        <v>19.36</v>
      </c>
      <c r="H16" s="300"/>
      <c r="I16" s="301">
        <v>0</v>
      </c>
      <c r="J16" s="301">
        <f>I16*B16/1000</f>
        <v>0</v>
      </c>
      <c r="K16" s="301"/>
      <c r="L16" s="301"/>
      <c r="M16" s="302"/>
      <c r="N16" s="302"/>
      <c r="O16" s="302"/>
      <c r="P16" s="302"/>
      <c r="Q16" s="302"/>
      <c r="R16" s="302"/>
      <c r="S16" s="298"/>
      <c r="T16" s="298"/>
      <c r="U16" s="298"/>
      <c r="V16" s="298"/>
      <c r="W16" s="298"/>
    </row>
    <row r="17" spans="1:23" s="73" customFormat="1" ht="15" customHeight="1">
      <c r="A17" s="293" t="s">
        <v>88</v>
      </c>
      <c r="B17" s="165">
        <v>30</v>
      </c>
      <c r="C17" s="165">
        <v>30</v>
      </c>
      <c r="D17" s="299"/>
      <c r="E17" s="295">
        <f>0.3*B17/100</f>
        <v>0.09</v>
      </c>
      <c r="F17" s="295">
        <f>0*B17/100</f>
        <v>0</v>
      </c>
      <c r="G17" s="295">
        <f>99.5*B17/100</f>
        <v>29.85</v>
      </c>
      <c r="H17" s="300"/>
      <c r="I17" s="301">
        <v>0</v>
      </c>
      <c r="J17" s="301">
        <f>B17*I17/1000</f>
        <v>0</v>
      </c>
      <c r="K17" s="301"/>
      <c r="L17" s="301"/>
      <c r="M17" s="302"/>
      <c r="N17" s="302"/>
      <c r="O17" s="302"/>
      <c r="P17" s="302"/>
      <c r="Q17" s="302"/>
      <c r="R17" s="302"/>
      <c r="S17" s="303"/>
      <c r="T17" s="303"/>
      <c r="U17" s="303"/>
      <c r="V17" s="303"/>
      <c r="W17" s="303"/>
    </row>
    <row r="18" spans="1:23" ht="26.1" customHeight="1">
      <c r="A18" s="632" t="s">
        <v>89</v>
      </c>
      <c r="B18" s="632"/>
      <c r="C18" s="632"/>
      <c r="D18" s="275">
        <v>200</v>
      </c>
      <c r="E18" s="276">
        <f>E19+E20</f>
        <v>0.11599999999999999</v>
      </c>
      <c r="F18" s="276">
        <f>F19+F20</f>
        <v>0</v>
      </c>
      <c r="G18" s="276">
        <f>G19+G20</f>
        <v>11.967599999999999</v>
      </c>
      <c r="H18" s="304">
        <f>E18*4+F18*9+G18*4</f>
        <v>48.334399999999995</v>
      </c>
      <c r="I18" s="284"/>
      <c r="J18" s="278">
        <f>J19+J20</f>
        <v>0</v>
      </c>
      <c r="K18" s="278">
        <v>0</v>
      </c>
      <c r="L18" s="278">
        <v>0</v>
      </c>
      <c r="M18" s="278">
        <v>0</v>
      </c>
      <c r="N18" s="278">
        <v>0</v>
      </c>
      <c r="O18" s="278">
        <v>0.2</v>
      </c>
      <c r="P18" s="278">
        <v>0</v>
      </c>
      <c r="Q18" s="278">
        <v>0</v>
      </c>
      <c r="R18" s="278">
        <v>0.02</v>
      </c>
      <c r="S18" s="264"/>
      <c r="T18" s="264"/>
      <c r="U18" s="264"/>
      <c r="V18" s="264"/>
      <c r="W18" s="264"/>
    </row>
    <row r="19" spans="1:23" s="69" customFormat="1" ht="15" customHeight="1">
      <c r="A19" s="293" t="s">
        <v>40</v>
      </c>
      <c r="B19" s="305">
        <v>0.4</v>
      </c>
      <c r="C19" s="305">
        <v>0.4</v>
      </c>
      <c r="D19" s="165"/>
      <c r="E19" s="301">
        <f>20*C19/100</f>
        <v>0.08</v>
      </c>
      <c r="F19" s="301">
        <v>0</v>
      </c>
      <c r="G19" s="284">
        <f>6.9*C19/100</f>
        <v>2.7600000000000003E-2</v>
      </c>
      <c r="H19" s="284"/>
      <c r="I19" s="284">
        <v>0</v>
      </c>
      <c r="J19" s="284">
        <f>I19*B19/1000</f>
        <v>0</v>
      </c>
      <c r="K19" s="306"/>
      <c r="L19" s="278"/>
      <c r="M19" s="278"/>
      <c r="N19" s="278"/>
      <c r="O19" s="278"/>
      <c r="P19" s="278"/>
      <c r="Q19" s="278"/>
      <c r="R19" s="306"/>
      <c r="S19" s="298"/>
      <c r="T19" s="298"/>
      <c r="U19" s="298"/>
      <c r="V19" s="298"/>
      <c r="W19" s="298"/>
    </row>
    <row r="20" spans="1:23" ht="15" customHeight="1">
      <c r="A20" s="293" t="s">
        <v>90</v>
      </c>
      <c r="B20" s="165">
        <v>12</v>
      </c>
      <c r="C20" s="165">
        <v>12</v>
      </c>
      <c r="D20" s="165"/>
      <c r="E20" s="295">
        <f>0.3*C20/100</f>
        <v>3.5999999999999997E-2</v>
      </c>
      <c r="F20" s="295">
        <f>0*C20/100</f>
        <v>0</v>
      </c>
      <c r="G20" s="295">
        <f>99.5*C20/100</f>
        <v>11.94</v>
      </c>
      <c r="H20" s="282"/>
      <c r="I20" s="284">
        <v>0</v>
      </c>
      <c r="J20" s="284">
        <f>I20*B20/1000</f>
        <v>0</v>
      </c>
      <c r="K20" s="301"/>
      <c r="L20" s="301"/>
      <c r="M20" s="301"/>
      <c r="N20" s="301"/>
      <c r="O20" s="301"/>
      <c r="P20" s="301"/>
      <c r="Q20" s="301"/>
      <c r="R20" s="301"/>
      <c r="S20" s="264"/>
      <c r="T20" s="264"/>
      <c r="U20" s="264"/>
      <c r="V20" s="264"/>
      <c r="W20" s="264"/>
    </row>
    <row r="21" spans="1:23" s="69" customFormat="1" ht="15" customHeight="1">
      <c r="A21" s="293"/>
      <c r="B21" s="165"/>
      <c r="C21" s="165"/>
      <c r="D21" s="165"/>
      <c r="E21" s="295"/>
      <c r="F21" s="295"/>
      <c r="G21" s="295"/>
      <c r="H21" s="288"/>
      <c r="I21" s="284"/>
      <c r="J21" s="284"/>
      <c r="K21" s="284"/>
      <c r="L21" s="307"/>
      <c r="M21" s="301"/>
      <c r="N21" s="301"/>
      <c r="O21" s="301"/>
      <c r="P21" s="301"/>
      <c r="Q21" s="301"/>
      <c r="R21" s="301"/>
      <c r="S21" s="298"/>
      <c r="T21" s="298"/>
      <c r="U21" s="298"/>
      <c r="V21" s="298"/>
      <c r="W21" s="298"/>
    </row>
    <row r="22" spans="1:23" s="69" customFormat="1" ht="17.25" customHeight="1">
      <c r="A22" s="633" t="s">
        <v>41</v>
      </c>
      <c r="B22" s="633"/>
      <c r="C22" s="633"/>
      <c r="D22" s="308">
        <v>35</v>
      </c>
      <c r="E22" s="276">
        <f>6.6*D22/100</f>
        <v>2.31</v>
      </c>
      <c r="F22" s="276">
        <f>1.1*D22/100</f>
        <v>0.38500000000000001</v>
      </c>
      <c r="G22" s="276">
        <f>41*D22/100</f>
        <v>14.35</v>
      </c>
      <c r="H22" s="271">
        <f>E22*4+F22*9+G22*4</f>
        <v>70.105000000000004</v>
      </c>
      <c r="I22" s="278">
        <v>0</v>
      </c>
      <c r="J22" s="278">
        <f>I22*D22/1000</f>
        <v>0</v>
      </c>
      <c r="K22" s="278">
        <v>0</v>
      </c>
      <c r="L22" s="278">
        <v>3.3333333333333298E-2</v>
      </c>
      <c r="M22" s="278">
        <v>0</v>
      </c>
      <c r="N22" s="278">
        <v>0.32</v>
      </c>
      <c r="O22" s="278">
        <v>7</v>
      </c>
      <c r="P22" s="278">
        <v>31</v>
      </c>
      <c r="Q22" s="278">
        <v>8.1999999999999993</v>
      </c>
      <c r="R22" s="278">
        <v>0.57999999999999996</v>
      </c>
      <c r="S22" s="298"/>
      <c r="T22" s="298"/>
      <c r="U22" s="298"/>
      <c r="V22" s="298"/>
      <c r="W22" s="298"/>
    </row>
    <row r="23" spans="1:23" ht="18" customHeight="1">
      <c r="A23" s="633" t="s">
        <v>42</v>
      </c>
      <c r="B23" s="633"/>
      <c r="C23" s="633"/>
      <c r="D23" s="308">
        <v>35</v>
      </c>
      <c r="E23" s="276">
        <f>7.6*D23/100</f>
        <v>2.66</v>
      </c>
      <c r="F23" s="276">
        <f>0.9*D23/100</f>
        <v>0.315</v>
      </c>
      <c r="G23" s="276">
        <f>48.4*D23/100</f>
        <v>16.940000000000001</v>
      </c>
      <c r="H23" s="271">
        <f>E23*4+F23*9+G23*4</f>
        <v>81.235000000000014</v>
      </c>
      <c r="I23" s="284">
        <v>0</v>
      </c>
      <c r="J23" s="278">
        <f>I23*D23/1000</f>
        <v>0</v>
      </c>
      <c r="K23" s="278">
        <v>0</v>
      </c>
      <c r="L23" s="278">
        <v>0.02</v>
      </c>
      <c r="M23" s="278">
        <v>0</v>
      </c>
      <c r="N23" s="278">
        <v>0.03</v>
      </c>
      <c r="O23" s="278">
        <v>2.99</v>
      </c>
      <c r="P23" s="278">
        <v>13</v>
      </c>
      <c r="Q23" s="278">
        <v>2.74</v>
      </c>
      <c r="R23" s="278">
        <v>0.31</v>
      </c>
      <c r="S23" s="264"/>
      <c r="T23" s="264"/>
      <c r="U23" s="264"/>
      <c r="V23" s="264"/>
      <c r="W23" s="264"/>
    </row>
    <row r="24" spans="1:23" s="69" customFormat="1" ht="18" customHeight="1">
      <c r="A24" s="628" t="s">
        <v>43</v>
      </c>
      <c r="B24" s="628"/>
      <c r="C24" s="628"/>
      <c r="D24" s="628"/>
      <c r="E24" s="265">
        <f>E25+E35+E42+E55+E57+E64+E65+E66</f>
        <v>32.201039999999999</v>
      </c>
      <c r="F24" s="265">
        <f>F25+F35+F42+F55+F57+F64+F65+F66</f>
        <v>20.974959999999999</v>
      </c>
      <c r="G24" s="265">
        <f>G25+G35+G42+G55+G57+G64+G65+G66</f>
        <v>113.59824999999999</v>
      </c>
      <c r="H24" s="265">
        <f>H25+H34+H41+H55+H57+H64+H65+H66</f>
        <v>746.11756000000003</v>
      </c>
      <c r="I24" s="261"/>
      <c r="J24" s="272">
        <f>J26+J35+J50+J55+J57+J64+J65+J66</f>
        <v>0</v>
      </c>
      <c r="K24" s="261">
        <f t="shared" ref="K24:R24" si="1">K26+K35+K42+K55+K57+K64+K65+K66</f>
        <v>38.289286999550157</v>
      </c>
      <c r="L24" s="261">
        <f t="shared" si="1"/>
        <v>0.58665766981556478</v>
      </c>
      <c r="M24" s="261">
        <f t="shared" si="1"/>
        <v>0.34729824561403433</v>
      </c>
      <c r="N24" s="261">
        <f t="shared" si="1"/>
        <v>6.4038965362123275</v>
      </c>
      <c r="O24" s="261">
        <f t="shared" si="1"/>
        <v>179.45962887989199</v>
      </c>
      <c r="P24" s="261">
        <f t="shared" si="1"/>
        <v>728.154265407107</v>
      </c>
      <c r="Q24" s="261">
        <f t="shared" si="1"/>
        <v>123.27424291497969</v>
      </c>
      <c r="R24" s="261">
        <f t="shared" si="1"/>
        <v>4.8276140350877226</v>
      </c>
      <c r="S24" s="298"/>
      <c r="T24" s="298"/>
      <c r="U24" s="298"/>
      <c r="V24" s="298"/>
      <c r="W24" s="298"/>
    </row>
    <row r="25" spans="1:23" s="69" customFormat="1" ht="17.25" customHeight="1">
      <c r="A25" s="629"/>
      <c r="B25" s="629"/>
      <c r="C25" s="629"/>
      <c r="D25" s="269"/>
      <c r="E25" s="270">
        <f>E26-(E26*6/100)</f>
        <v>7.1590400000000001</v>
      </c>
      <c r="F25" s="270">
        <f>F26-(F26*12/100)</f>
        <v>7.5609599999999988</v>
      </c>
      <c r="G25" s="270">
        <f>G26-(G26*9/100)</f>
        <v>8.2582499999999985</v>
      </c>
      <c r="H25" s="271">
        <f>E25*4+F25*9+G25*4</f>
        <v>129.71779999999998</v>
      </c>
      <c r="I25" s="261"/>
      <c r="J25" s="261"/>
      <c r="K25" s="261"/>
      <c r="L25" s="261"/>
      <c r="M25" s="261"/>
      <c r="N25" s="261"/>
      <c r="O25" s="261"/>
      <c r="P25" s="261"/>
      <c r="Q25" s="273"/>
      <c r="R25" s="273"/>
      <c r="S25" s="298"/>
      <c r="T25" s="298"/>
      <c r="U25" s="298"/>
      <c r="V25" s="298"/>
      <c r="W25" s="298"/>
    </row>
    <row r="26" spans="1:23" s="69" customFormat="1" ht="26.25" customHeight="1">
      <c r="A26" s="630" t="s">
        <v>91</v>
      </c>
      <c r="B26" s="630"/>
      <c r="C26" s="630"/>
      <c r="D26" s="275">
        <v>230</v>
      </c>
      <c r="E26" s="276">
        <f>E27+E28+E30+E31+E33</f>
        <v>7.6159999999999997</v>
      </c>
      <c r="F26" s="276">
        <f>F27+F28+F30+F31+F33</f>
        <v>8.5919999999999987</v>
      </c>
      <c r="G26" s="276">
        <f>G27+G28+G30+G31+G33</f>
        <v>9.0749999999999993</v>
      </c>
      <c r="H26" s="309">
        <f>E26*4+F26*9+G26*4</f>
        <v>144.09199999999998</v>
      </c>
      <c r="I26" s="263"/>
      <c r="J26" s="263">
        <f>SUM(J27:J33)</f>
        <v>0</v>
      </c>
      <c r="K26" s="278">
        <v>0.170526315789474</v>
      </c>
      <c r="L26" s="278">
        <v>6.6315789473684203E-2</v>
      </c>
      <c r="M26" s="278">
        <v>0.13263157894736799</v>
      </c>
      <c r="N26" s="278">
        <v>0.31263157894736798</v>
      </c>
      <c r="O26" s="278">
        <v>12.950526315789499</v>
      </c>
      <c r="P26" s="278">
        <v>237.53368421052599</v>
      </c>
      <c r="Q26" s="278">
        <v>18.549473684210501</v>
      </c>
      <c r="R26" s="278">
        <v>0.73894736842105302</v>
      </c>
      <c r="S26" s="298"/>
      <c r="T26" s="298"/>
      <c r="U26" s="298"/>
      <c r="V26" s="298"/>
      <c r="W26" s="298"/>
    </row>
    <row r="27" spans="1:23" ht="30" customHeight="1">
      <c r="A27" s="310" t="s">
        <v>92</v>
      </c>
      <c r="B27" s="311">
        <v>45</v>
      </c>
      <c r="C27" s="312">
        <v>35</v>
      </c>
      <c r="D27" s="294"/>
      <c r="E27" s="313">
        <f>17.6*C27/100</f>
        <v>6.16</v>
      </c>
      <c r="F27" s="313">
        <f>12.3*C27/100</f>
        <v>4.3049999999999997</v>
      </c>
      <c r="G27" s="313">
        <f>0.4*C27/100</f>
        <v>0.14000000000000001</v>
      </c>
      <c r="H27" s="314"/>
      <c r="I27" s="307">
        <v>0</v>
      </c>
      <c r="J27" s="307">
        <f>I27*B27/1000</f>
        <v>0</v>
      </c>
      <c r="K27" s="307"/>
      <c r="L27" s="307"/>
      <c r="M27" s="307"/>
      <c r="N27" s="307"/>
      <c r="O27" s="307"/>
      <c r="P27" s="307"/>
      <c r="Q27" s="307"/>
      <c r="R27" s="307"/>
      <c r="S27" s="264"/>
      <c r="T27" s="264"/>
      <c r="U27" s="264"/>
      <c r="V27" s="264"/>
      <c r="W27" s="264"/>
    </row>
    <row r="28" spans="1:23" s="69" customFormat="1" ht="15" customHeight="1">
      <c r="A28" s="315" t="s">
        <v>28</v>
      </c>
      <c r="B28" s="312">
        <v>10</v>
      </c>
      <c r="C28" s="316">
        <v>10</v>
      </c>
      <c r="D28" s="317"/>
      <c r="E28" s="318">
        <f>11*C28/100</f>
        <v>1.1000000000000001</v>
      </c>
      <c r="F28" s="318">
        <f>1.5*C28/100</f>
        <v>0.15</v>
      </c>
      <c r="G28" s="318">
        <f>71*C28/100</f>
        <v>7.1</v>
      </c>
      <c r="H28" s="260"/>
      <c r="I28" s="307">
        <v>0</v>
      </c>
      <c r="J28" s="307">
        <f>B28*I28/1000</f>
        <v>0</v>
      </c>
      <c r="K28" s="319"/>
      <c r="L28" s="278"/>
      <c r="M28" s="278"/>
      <c r="N28" s="278"/>
      <c r="O28" s="278"/>
      <c r="P28" s="278"/>
      <c r="Q28" s="278"/>
      <c r="R28" s="278"/>
      <c r="S28" s="298"/>
      <c r="T28" s="298"/>
      <c r="U28" s="298"/>
      <c r="V28" s="298"/>
      <c r="W28" s="298"/>
    </row>
    <row r="29" spans="1:23" ht="15.75" customHeight="1">
      <c r="A29" s="293" t="s">
        <v>50</v>
      </c>
      <c r="B29" s="294">
        <f>C29*1.25</f>
        <v>15</v>
      </c>
      <c r="C29" s="165">
        <v>12</v>
      </c>
      <c r="D29" s="275"/>
      <c r="E29" s="276"/>
      <c r="F29" s="288"/>
      <c r="G29" s="288"/>
      <c r="H29" s="320"/>
      <c r="I29" s="301"/>
      <c r="J29" s="301">
        <f>I29*B29/1000</f>
        <v>0</v>
      </c>
      <c r="K29" s="321"/>
      <c r="L29" s="322"/>
      <c r="M29" s="322"/>
      <c r="N29" s="322"/>
      <c r="O29" s="322"/>
      <c r="P29" s="322"/>
      <c r="Q29" s="322"/>
      <c r="R29" s="322"/>
      <c r="S29" s="264"/>
      <c r="T29" s="264"/>
      <c r="U29" s="264"/>
      <c r="V29" s="264"/>
      <c r="W29" s="264"/>
    </row>
    <row r="30" spans="1:23" s="69" customFormat="1" ht="13.5" customHeight="1">
      <c r="A30" s="315" t="s">
        <v>51</v>
      </c>
      <c r="B30" s="312">
        <f>C30*1.33</f>
        <v>15.96</v>
      </c>
      <c r="C30" s="287">
        <v>12</v>
      </c>
      <c r="D30" s="323"/>
      <c r="E30" s="318">
        <f>1.3*C30/100</f>
        <v>0.15600000000000003</v>
      </c>
      <c r="F30" s="318">
        <f>0.1*C30/100</f>
        <v>1.2000000000000002E-2</v>
      </c>
      <c r="G30" s="318">
        <f>7*C30/100</f>
        <v>0.84</v>
      </c>
      <c r="H30" s="314"/>
      <c r="I30" s="307">
        <v>0</v>
      </c>
      <c r="J30" s="301">
        <f>I30*B30/1000</f>
        <v>0</v>
      </c>
      <c r="K30" s="324"/>
      <c r="L30" s="325"/>
      <c r="M30" s="325"/>
      <c r="N30" s="325"/>
      <c r="O30" s="322"/>
      <c r="P30" s="322"/>
      <c r="Q30" s="325"/>
      <c r="R30" s="325"/>
      <c r="S30" s="298"/>
      <c r="T30" s="298"/>
      <c r="U30" s="298"/>
      <c r="V30" s="298"/>
      <c r="W30" s="298"/>
    </row>
    <row r="31" spans="1:23" ht="13.5" customHeight="1">
      <c r="A31" s="293" t="s">
        <v>52</v>
      </c>
      <c r="B31" s="294">
        <f>C31*1.19</f>
        <v>11.899999999999999</v>
      </c>
      <c r="C31" s="165">
        <v>10</v>
      </c>
      <c r="D31" s="275"/>
      <c r="E31" s="318">
        <f>1.7*C31/100</f>
        <v>0.17</v>
      </c>
      <c r="F31" s="318">
        <v>0</v>
      </c>
      <c r="G31" s="318">
        <f>9.5*C31/100</f>
        <v>0.95</v>
      </c>
      <c r="H31" s="320"/>
      <c r="I31" s="301">
        <v>0</v>
      </c>
      <c r="J31" s="301">
        <f>I31*B31/1000</f>
        <v>0</v>
      </c>
      <c r="K31" s="321"/>
      <c r="L31" s="322"/>
      <c r="M31" s="322"/>
      <c r="N31" s="322"/>
      <c r="O31" s="322"/>
      <c r="P31" s="322"/>
      <c r="Q31" s="322"/>
      <c r="R31" s="322"/>
      <c r="S31" s="264"/>
      <c r="T31" s="264"/>
      <c r="U31" s="264"/>
      <c r="V31" s="264"/>
      <c r="W31" s="264"/>
    </row>
    <row r="32" spans="1:23" ht="13.5" customHeight="1">
      <c r="A32" s="293" t="s">
        <v>68</v>
      </c>
      <c r="B32" s="294">
        <v>1</v>
      </c>
      <c r="C32" s="165">
        <v>1</v>
      </c>
      <c r="D32" s="275"/>
      <c r="E32" s="318"/>
      <c r="F32" s="318"/>
      <c r="G32" s="318"/>
      <c r="H32" s="320"/>
      <c r="I32" s="301">
        <v>0</v>
      </c>
      <c r="J32" s="301">
        <f>I32*B32/1000</f>
        <v>0</v>
      </c>
      <c r="K32" s="321"/>
      <c r="L32" s="322"/>
      <c r="M32" s="322"/>
      <c r="N32" s="322"/>
      <c r="O32" s="322"/>
      <c r="P32" s="322"/>
      <c r="Q32" s="322"/>
      <c r="R32" s="322"/>
      <c r="S32" s="264"/>
      <c r="T32" s="264"/>
      <c r="U32" s="264"/>
      <c r="V32" s="264"/>
      <c r="W32" s="264"/>
    </row>
    <row r="33" spans="1:23" s="69" customFormat="1" ht="13.5" customHeight="1">
      <c r="A33" s="293" t="s">
        <v>53</v>
      </c>
      <c r="B33" s="165">
        <v>5</v>
      </c>
      <c r="C33" s="165">
        <v>5</v>
      </c>
      <c r="D33" s="165"/>
      <c r="E33" s="288">
        <f>0.6*C33/100</f>
        <v>0.03</v>
      </c>
      <c r="F33" s="288">
        <f>82.5*C33/100</f>
        <v>4.125</v>
      </c>
      <c r="G33" s="288">
        <f>0.9*C33/100</f>
        <v>4.4999999999999998E-2</v>
      </c>
      <c r="H33" s="320"/>
      <c r="I33" s="284">
        <v>0</v>
      </c>
      <c r="J33" s="284">
        <f>B33*I33/1000</f>
        <v>0</v>
      </c>
      <c r="K33" s="321"/>
      <c r="L33" s="322"/>
      <c r="M33" s="322"/>
      <c r="N33" s="322"/>
      <c r="O33" s="322"/>
      <c r="P33" s="322"/>
      <c r="Q33" s="322"/>
      <c r="R33" s="322"/>
      <c r="S33" s="298"/>
      <c r="T33" s="298"/>
      <c r="U33" s="298"/>
      <c r="V33" s="298"/>
      <c r="W33" s="298"/>
    </row>
    <row r="34" spans="1:23" ht="21" customHeight="1">
      <c r="A34" s="326"/>
      <c r="B34" s="327"/>
      <c r="C34" s="328"/>
      <c r="D34" s="275"/>
      <c r="E34" s="270">
        <f>E35-(E35*6/100)</f>
        <v>14.814399999999999</v>
      </c>
      <c r="F34" s="270">
        <f>F35-(F35*12/100)</f>
        <v>2.7306400000000002</v>
      </c>
      <c r="G34" s="270">
        <f>G35-(G35*9/100)</f>
        <v>1.25125</v>
      </c>
      <c r="H34" s="329">
        <f>E34*4+F34*9+G34*4</f>
        <v>88.838359999999994</v>
      </c>
      <c r="I34" s="307"/>
      <c r="J34" s="307"/>
      <c r="K34" s="263"/>
      <c r="L34" s="263"/>
      <c r="M34" s="263"/>
      <c r="N34" s="263"/>
      <c r="O34" s="263"/>
      <c r="P34" s="263"/>
      <c r="Q34" s="263"/>
      <c r="R34" s="263"/>
      <c r="S34" s="264"/>
      <c r="T34" s="264"/>
      <c r="U34" s="264"/>
      <c r="V34" s="264"/>
      <c r="W34" s="264"/>
    </row>
    <row r="35" spans="1:23" ht="22.5" customHeight="1">
      <c r="A35" s="632" t="s">
        <v>93</v>
      </c>
      <c r="B35" s="632"/>
      <c r="C35" s="632"/>
      <c r="D35" s="275" t="s">
        <v>94</v>
      </c>
      <c r="E35" s="276">
        <f>E36+E37+E38+E39+E40</f>
        <v>15.76</v>
      </c>
      <c r="F35" s="276">
        <f>F36+F37+F38+F39+F40</f>
        <v>3.1030000000000002</v>
      </c>
      <c r="G35" s="276">
        <f>G36+G37+G38+G39+G40</f>
        <v>1.375</v>
      </c>
      <c r="H35" s="330">
        <f>E35*4+F35*9+G35*4</f>
        <v>96.466999999999999</v>
      </c>
      <c r="I35" s="263"/>
      <c r="J35" s="263">
        <f>SUM(J36:J40)</f>
        <v>0</v>
      </c>
      <c r="K35" s="278">
        <v>0.435</v>
      </c>
      <c r="L35" s="278">
        <v>0.12</v>
      </c>
      <c r="M35" s="278">
        <v>4.8000000000000001E-2</v>
      </c>
      <c r="N35" s="278">
        <v>2.7839999999999998</v>
      </c>
      <c r="O35" s="278">
        <v>45.164999999999999</v>
      </c>
      <c r="P35" s="278">
        <v>235.22399999999999</v>
      </c>
      <c r="Q35" s="278">
        <v>24.654</v>
      </c>
      <c r="R35" s="278">
        <v>0.85199999999999998</v>
      </c>
      <c r="S35" s="264"/>
      <c r="T35" s="264"/>
      <c r="U35" s="264"/>
      <c r="V35" s="264"/>
      <c r="W35" s="264"/>
    </row>
    <row r="36" spans="1:23" s="69" customFormat="1" ht="18" customHeight="1">
      <c r="A36" s="310" t="s">
        <v>95</v>
      </c>
      <c r="B36" s="331">
        <f>C36*1.15</f>
        <v>103.49999999999999</v>
      </c>
      <c r="C36" s="286">
        <v>90</v>
      </c>
      <c r="D36" s="280"/>
      <c r="E36" s="282">
        <f>15.9*C36/100</f>
        <v>14.31</v>
      </c>
      <c r="F36" s="318">
        <f>0.7*C36/100</f>
        <v>0.62999999999999989</v>
      </c>
      <c r="G36" s="318">
        <v>0</v>
      </c>
      <c r="H36" s="283"/>
      <c r="I36" s="307">
        <v>0</v>
      </c>
      <c r="J36" s="307">
        <f>I36*B36/1000</f>
        <v>0</v>
      </c>
      <c r="K36" s="284"/>
      <c r="L36" s="332"/>
      <c r="M36" s="332"/>
      <c r="N36" s="332"/>
      <c r="O36" s="333"/>
      <c r="P36" s="333"/>
      <c r="Q36" s="332"/>
      <c r="R36" s="332"/>
      <c r="S36" s="298"/>
      <c r="T36" s="298"/>
      <c r="U36" s="298"/>
      <c r="V36" s="298"/>
      <c r="W36" s="298"/>
    </row>
    <row r="37" spans="1:23" ht="18.75" customHeight="1">
      <c r="A37" s="279" t="s">
        <v>62</v>
      </c>
      <c r="B37" s="286">
        <v>5</v>
      </c>
      <c r="C37" s="334">
        <v>5</v>
      </c>
      <c r="D37" s="280"/>
      <c r="E37" s="282">
        <f>29*C37/100</f>
        <v>1.45</v>
      </c>
      <c r="F37" s="282">
        <f>9.5*C37/100</f>
        <v>0.47499999999999998</v>
      </c>
      <c r="G37" s="282">
        <f>27.5*C37/100</f>
        <v>1.375</v>
      </c>
      <c r="H37" s="283"/>
      <c r="I37" s="284">
        <v>0</v>
      </c>
      <c r="J37" s="301">
        <f>I37*B37/1000</f>
        <v>0</v>
      </c>
      <c r="K37" s="335"/>
      <c r="L37" s="333"/>
      <c r="M37" s="333"/>
      <c r="N37" s="333"/>
      <c r="O37" s="333"/>
      <c r="P37" s="333"/>
      <c r="Q37" s="333"/>
      <c r="R37" s="333"/>
      <c r="S37" s="264"/>
      <c r="T37" s="264"/>
      <c r="U37" s="264"/>
      <c r="V37" s="264"/>
      <c r="W37" s="264"/>
    </row>
    <row r="38" spans="1:23" ht="18.75" customHeight="1">
      <c r="A38" s="279" t="s">
        <v>96</v>
      </c>
      <c r="B38" s="280">
        <v>2</v>
      </c>
      <c r="C38" s="280">
        <v>2</v>
      </c>
      <c r="D38" s="280"/>
      <c r="E38" s="282">
        <v>0</v>
      </c>
      <c r="F38" s="282">
        <f>99.9*C38/100</f>
        <v>1.9980000000000002</v>
      </c>
      <c r="G38" s="282">
        <v>0</v>
      </c>
      <c r="H38" s="283"/>
      <c r="I38" s="284">
        <v>0</v>
      </c>
      <c r="J38" s="284">
        <f>I38*B38/1000</f>
        <v>0</v>
      </c>
      <c r="K38" s="335"/>
      <c r="L38" s="333"/>
      <c r="M38" s="333"/>
      <c r="N38" s="333"/>
      <c r="O38" s="333"/>
      <c r="P38" s="333"/>
      <c r="Q38" s="333"/>
      <c r="R38" s="333"/>
      <c r="S38" s="264"/>
      <c r="T38" s="264"/>
      <c r="U38" s="264"/>
      <c r="V38" s="264"/>
      <c r="W38" s="264"/>
    </row>
    <row r="39" spans="1:23" ht="15.75" customHeight="1">
      <c r="A39" s="279" t="s">
        <v>68</v>
      </c>
      <c r="B39" s="280">
        <v>1</v>
      </c>
      <c r="C39" s="280">
        <v>1</v>
      </c>
      <c r="D39" s="280"/>
      <c r="E39" s="282"/>
      <c r="F39" s="282"/>
      <c r="G39" s="282"/>
      <c r="H39" s="283"/>
      <c r="I39" s="284">
        <v>0</v>
      </c>
      <c r="J39" s="284">
        <f>I39*B39/1000</f>
        <v>0</v>
      </c>
      <c r="K39" s="335"/>
      <c r="L39" s="333"/>
      <c r="M39" s="333"/>
      <c r="N39" s="333"/>
      <c r="O39" s="333"/>
      <c r="P39" s="333"/>
      <c r="Q39" s="333"/>
      <c r="R39" s="333"/>
      <c r="S39" s="264"/>
      <c r="T39" s="264"/>
      <c r="U39" s="264"/>
      <c r="V39" s="264"/>
      <c r="W39" s="264"/>
    </row>
    <row r="40" spans="1:23" ht="15.75" customHeight="1">
      <c r="A40" s="279" t="s">
        <v>97</v>
      </c>
      <c r="B40" s="280">
        <v>5</v>
      </c>
      <c r="C40" s="280">
        <v>5</v>
      </c>
      <c r="D40" s="280"/>
      <c r="E40" s="288"/>
      <c r="F40" s="288"/>
      <c r="G40" s="288"/>
      <c r="H40" s="283"/>
      <c r="I40" s="284"/>
      <c r="J40" s="284"/>
      <c r="K40" s="335"/>
      <c r="L40" s="332"/>
      <c r="M40" s="332"/>
      <c r="N40" s="332"/>
      <c r="O40" s="333"/>
      <c r="P40" s="333"/>
      <c r="Q40" s="332"/>
      <c r="R40" s="332"/>
      <c r="S40" s="264"/>
      <c r="T40" s="264"/>
      <c r="U40" s="264"/>
      <c r="V40" s="264"/>
      <c r="W40" s="264"/>
    </row>
    <row r="41" spans="1:23" s="69" customFormat="1" ht="21" customHeight="1">
      <c r="A41" s="634"/>
      <c r="B41" s="634"/>
      <c r="C41" s="634"/>
      <c r="D41" s="337"/>
      <c r="E41" s="270">
        <f>E42-(E42*6/100)</f>
        <v>3.3933999999999997</v>
      </c>
      <c r="F41" s="270">
        <f>F42-(F42*12/100)</f>
        <v>3.7875200000000002</v>
      </c>
      <c r="G41" s="270">
        <f>G42-(G42*9/100)</f>
        <v>32.130279999999999</v>
      </c>
      <c r="H41" s="329">
        <f>E41*4+F41*9+G41*4</f>
        <v>176.1824</v>
      </c>
      <c r="I41" s="263"/>
      <c r="J41" s="263"/>
      <c r="K41" s="278"/>
      <c r="L41" s="278"/>
      <c r="M41" s="278"/>
      <c r="N41" s="278"/>
      <c r="O41" s="278"/>
      <c r="P41" s="278"/>
      <c r="Q41" s="322"/>
      <c r="R41" s="322"/>
      <c r="S41" s="298"/>
      <c r="T41" s="298"/>
      <c r="U41" s="298"/>
      <c r="V41" s="298"/>
      <c r="W41" s="298"/>
    </row>
    <row r="42" spans="1:23" ht="26.1" customHeight="1">
      <c r="A42" s="338" t="s">
        <v>98</v>
      </c>
      <c r="B42" s="339"/>
      <c r="C42" s="340"/>
      <c r="D42" s="275" t="s">
        <v>99</v>
      </c>
      <c r="E42" s="259">
        <f>E46+E48</f>
        <v>3.61</v>
      </c>
      <c r="F42" s="259">
        <f>F46+F48</f>
        <v>4.3040000000000003</v>
      </c>
      <c r="G42" s="276">
        <f>G46+G48</f>
        <v>35.308</v>
      </c>
      <c r="H42" s="260">
        <f>E42*4+F42*9+G42*4</f>
        <v>194.40800000000002</v>
      </c>
      <c r="I42" s="306"/>
      <c r="J42" s="306">
        <f>J46+J48+J47</f>
        <v>0</v>
      </c>
      <c r="K42" s="278">
        <v>3.2222222222222201</v>
      </c>
      <c r="L42" s="278">
        <v>0.27777777777777801</v>
      </c>
      <c r="M42" s="278">
        <v>0.133333333333333</v>
      </c>
      <c r="N42" s="278">
        <v>0.44444444444444398</v>
      </c>
      <c r="O42" s="278">
        <v>54</v>
      </c>
      <c r="P42" s="278">
        <v>116.222222222222</v>
      </c>
      <c r="Q42" s="278">
        <v>40.3333333333333</v>
      </c>
      <c r="R42" s="278">
        <v>1.4666666666666699</v>
      </c>
      <c r="S42" s="264"/>
      <c r="T42" s="264"/>
      <c r="U42" s="264"/>
      <c r="V42" s="264"/>
      <c r="W42" s="264"/>
    </row>
    <row r="43" spans="1:23" s="69" customFormat="1" ht="21" customHeight="1">
      <c r="A43" s="279" t="s">
        <v>46</v>
      </c>
      <c r="B43" s="294">
        <f>C43*1.33</f>
        <v>238.07000000000002</v>
      </c>
      <c r="C43" s="280">
        <v>179</v>
      </c>
      <c r="D43" s="299"/>
      <c r="E43" s="341"/>
      <c r="F43" s="288"/>
      <c r="G43" s="288"/>
      <c r="H43" s="320"/>
      <c r="I43" s="301"/>
      <c r="J43" s="301">
        <f>I43*B43/1000</f>
        <v>0</v>
      </c>
      <c r="K43" s="292"/>
      <c r="L43" s="292"/>
      <c r="M43" s="292"/>
      <c r="N43" s="292"/>
      <c r="O43" s="292"/>
      <c r="P43" s="292"/>
      <c r="Q43" s="295"/>
      <c r="R43" s="295"/>
      <c r="S43" s="298"/>
      <c r="T43" s="298"/>
      <c r="U43" s="298"/>
      <c r="V43" s="298"/>
      <c r="W43" s="298"/>
    </row>
    <row r="44" spans="1:23" s="69" customFormat="1" ht="18.75" customHeight="1">
      <c r="A44" s="342" t="s">
        <v>47</v>
      </c>
      <c r="B44" s="312">
        <f>C44*1.43</f>
        <v>255.97</v>
      </c>
      <c r="C44" s="280">
        <v>179</v>
      </c>
      <c r="D44" s="343"/>
      <c r="E44" s="344"/>
      <c r="F44" s="313"/>
      <c r="G44" s="313"/>
      <c r="H44" s="314"/>
      <c r="I44" s="307"/>
      <c r="J44" s="301">
        <f>I44*B44/1000</f>
        <v>0</v>
      </c>
      <c r="K44" s="291"/>
      <c r="L44" s="291"/>
      <c r="M44" s="292"/>
      <c r="N44" s="292"/>
      <c r="O44" s="291"/>
      <c r="P44" s="291"/>
      <c r="Q44" s="278"/>
      <c r="R44" s="278"/>
      <c r="S44" s="298"/>
      <c r="T44" s="298"/>
      <c r="U44" s="298"/>
      <c r="V44" s="298"/>
      <c r="W44" s="298"/>
    </row>
    <row r="45" spans="1:23" s="69" customFormat="1" ht="17.25" customHeight="1">
      <c r="A45" s="342" t="s">
        <v>48</v>
      </c>
      <c r="B45" s="312">
        <f>C45*1.54</f>
        <v>275.66000000000003</v>
      </c>
      <c r="C45" s="280">
        <v>179</v>
      </c>
      <c r="D45" s="343"/>
      <c r="E45" s="344"/>
      <c r="F45" s="313"/>
      <c r="G45" s="313"/>
      <c r="H45" s="314"/>
      <c r="I45" s="307"/>
      <c r="J45" s="301">
        <f>I45*B45/1000</f>
        <v>0</v>
      </c>
      <c r="K45" s="291"/>
      <c r="L45" s="291"/>
      <c r="M45" s="292"/>
      <c r="N45" s="292"/>
      <c r="O45" s="291"/>
      <c r="P45" s="291"/>
      <c r="Q45" s="278"/>
      <c r="R45" s="278"/>
      <c r="S45" s="298"/>
      <c r="T45" s="298"/>
      <c r="U45" s="298"/>
      <c r="V45" s="298"/>
      <c r="W45" s="298"/>
    </row>
    <row r="46" spans="1:23" ht="26.1" customHeight="1">
      <c r="A46" s="342" t="s">
        <v>49</v>
      </c>
      <c r="B46" s="312">
        <f>C46*1.67</f>
        <v>298.93</v>
      </c>
      <c r="C46" s="280">
        <v>179</v>
      </c>
      <c r="D46" s="343"/>
      <c r="E46" s="318">
        <f>2*C46/100</f>
        <v>3.58</v>
      </c>
      <c r="F46" s="318">
        <f>0.1*C46/100</f>
        <v>0.17900000000000002</v>
      </c>
      <c r="G46" s="318">
        <f>19.7*C46/100</f>
        <v>35.262999999999998</v>
      </c>
      <c r="H46" s="314"/>
      <c r="I46" s="307">
        <v>0</v>
      </c>
      <c r="J46" s="301">
        <f>I46*B46/1000</f>
        <v>0</v>
      </c>
      <c r="K46" s="291"/>
      <c r="L46" s="291"/>
      <c r="M46" s="292"/>
      <c r="N46" s="292"/>
      <c r="O46" s="291"/>
      <c r="P46" s="291"/>
      <c r="Q46" s="295"/>
      <c r="R46" s="295"/>
      <c r="S46" s="264"/>
      <c r="T46" s="264"/>
      <c r="U46" s="264"/>
      <c r="V46" s="264"/>
      <c r="W46" s="264"/>
    </row>
    <row r="47" spans="1:23" ht="26.1" customHeight="1">
      <c r="A47" s="342" t="s">
        <v>68</v>
      </c>
      <c r="B47" s="312">
        <v>1</v>
      </c>
      <c r="C47" s="280">
        <v>1</v>
      </c>
      <c r="D47" s="343"/>
      <c r="E47" s="318"/>
      <c r="F47" s="318"/>
      <c r="G47" s="318"/>
      <c r="H47" s="314"/>
      <c r="I47" s="307">
        <v>0</v>
      </c>
      <c r="J47" s="301">
        <f>I47*B47/1000</f>
        <v>0</v>
      </c>
      <c r="K47" s="291"/>
      <c r="L47" s="291"/>
      <c r="M47" s="292"/>
      <c r="N47" s="292"/>
      <c r="O47" s="291"/>
      <c r="P47" s="291"/>
      <c r="Q47" s="295"/>
      <c r="R47" s="295"/>
      <c r="S47" s="264"/>
      <c r="T47" s="264"/>
      <c r="U47" s="264"/>
      <c r="V47" s="264"/>
      <c r="W47" s="264"/>
    </row>
    <row r="48" spans="1:23" s="69" customFormat="1" ht="26.1" customHeight="1">
      <c r="A48" s="293" t="s">
        <v>33</v>
      </c>
      <c r="B48" s="280">
        <v>5</v>
      </c>
      <c r="C48" s="280">
        <v>5</v>
      </c>
      <c r="D48" s="280"/>
      <c r="E48" s="288">
        <f>0.6*C48/100</f>
        <v>0.03</v>
      </c>
      <c r="F48" s="288">
        <f>82.5*C48/100</f>
        <v>4.125</v>
      </c>
      <c r="G48" s="288">
        <f>0.9*C48/100</f>
        <v>4.4999999999999998E-2</v>
      </c>
      <c r="H48" s="283"/>
      <c r="I48" s="284">
        <v>0</v>
      </c>
      <c r="J48" s="284">
        <f>B48*I48/1000</f>
        <v>0</v>
      </c>
      <c r="K48" s="284"/>
      <c r="L48" s="332"/>
      <c r="M48" s="332"/>
      <c r="N48" s="332"/>
      <c r="O48" s="333"/>
      <c r="P48" s="333"/>
      <c r="Q48" s="332"/>
      <c r="R48" s="332"/>
      <c r="S48" s="298"/>
      <c r="T48" s="298"/>
      <c r="U48" s="298"/>
      <c r="V48" s="298"/>
      <c r="W48" s="298"/>
    </row>
    <row r="49" spans="1:23" s="69" customFormat="1" ht="26.1" customHeight="1">
      <c r="A49" s="635" t="s">
        <v>100</v>
      </c>
      <c r="B49" s="635"/>
      <c r="C49" s="635"/>
      <c r="D49" s="635"/>
      <c r="E49" s="635"/>
      <c r="F49" s="635"/>
      <c r="G49" s="635"/>
      <c r="H49" s="635"/>
      <c r="I49" s="635"/>
      <c r="J49" s="635"/>
      <c r="K49" s="635"/>
      <c r="L49" s="635"/>
      <c r="M49" s="635"/>
      <c r="N49" s="635"/>
      <c r="O49" s="635"/>
      <c r="P49" s="635"/>
      <c r="Q49" s="635"/>
      <c r="R49" s="635"/>
      <c r="S49" s="298"/>
      <c r="T49" s="298"/>
      <c r="U49" s="298"/>
      <c r="V49" s="298"/>
      <c r="W49" s="298"/>
    </row>
    <row r="50" spans="1:23" s="69" customFormat="1" ht="26.1" customHeight="1">
      <c r="A50" s="634"/>
      <c r="B50" s="634"/>
      <c r="C50" s="634"/>
      <c r="D50" s="337"/>
      <c r="E50" s="270">
        <f>E51-(E51*6/100)</f>
        <v>3.6142999999999996</v>
      </c>
      <c r="F50" s="270">
        <f>F51-(F51*12/100)</f>
        <v>4.1096000000000004</v>
      </c>
      <c r="G50" s="270">
        <f>G51-(G51*9/100)</f>
        <v>34.807044999999995</v>
      </c>
      <c r="H50" s="329">
        <f>E50*4+F50*9+G50*4</f>
        <v>190.67177999999998</v>
      </c>
      <c r="I50" s="263"/>
      <c r="J50" s="346">
        <f>J51+J52+J54+J53</f>
        <v>0</v>
      </c>
      <c r="K50" s="278"/>
      <c r="L50" s="278"/>
      <c r="M50" s="278"/>
      <c r="N50" s="278"/>
      <c r="O50" s="278"/>
      <c r="P50" s="278"/>
      <c r="Q50" s="306"/>
      <c r="R50" s="306"/>
      <c r="S50" s="298"/>
      <c r="T50" s="298"/>
      <c r="U50" s="298"/>
      <c r="V50" s="298"/>
      <c r="W50" s="298"/>
    </row>
    <row r="51" spans="1:23" ht="26.1" customHeight="1">
      <c r="A51" s="633" t="s">
        <v>101</v>
      </c>
      <c r="B51" s="633"/>
      <c r="C51" s="633"/>
      <c r="D51" s="347" t="s">
        <v>102</v>
      </c>
      <c r="E51" s="276">
        <f>E52+E54</f>
        <v>3.8449999999999998</v>
      </c>
      <c r="F51" s="276">
        <f>F52+F54</f>
        <v>4.67</v>
      </c>
      <c r="G51" s="276">
        <f>G52+G54</f>
        <v>38.249499999999998</v>
      </c>
      <c r="H51" s="304">
        <f>E51*4+F51*9+G51*4</f>
        <v>210.40799999999999</v>
      </c>
      <c r="I51" s="307"/>
      <c r="J51" s="307">
        <f>I51*B51/1000</f>
        <v>0</v>
      </c>
      <c r="K51" s="276">
        <v>2</v>
      </c>
      <c r="L51" s="276">
        <v>0.15</v>
      </c>
      <c r="M51" s="276">
        <v>20</v>
      </c>
      <c r="N51" s="276">
        <v>0.49</v>
      </c>
      <c r="O51" s="276">
        <v>11.06</v>
      </c>
      <c r="P51" s="276">
        <v>108.77</v>
      </c>
      <c r="Q51" s="276">
        <v>74.099999999999994</v>
      </c>
      <c r="R51" s="276">
        <v>2.59</v>
      </c>
      <c r="S51" s="264"/>
      <c r="T51" s="264"/>
      <c r="U51" s="264"/>
      <c r="V51" s="264"/>
      <c r="W51" s="264"/>
    </row>
    <row r="52" spans="1:23" s="69" customFormat="1" ht="26.1" customHeight="1">
      <c r="A52" s="348" t="s">
        <v>103</v>
      </c>
      <c r="B52" s="349">
        <v>55</v>
      </c>
      <c r="C52" s="349">
        <v>54.5</v>
      </c>
      <c r="D52" s="349"/>
      <c r="E52" s="282">
        <f>7*C52/100</f>
        <v>3.8149999999999999</v>
      </c>
      <c r="F52" s="282">
        <f>1*C52/100</f>
        <v>0.54500000000000004</v>
      </c>
      <c r="G52" s="282">
        <f>70.1*C52/100</f>
        <v>38.204499999999996</v>
      </c>
      <c r="H52" s="282"/>
      <c r="I52" s="284">
        <v>0</v>
      </c>
      <c r="J52" s="307">
        <f>I52*B52/1000</f>
        <v>0</v>
      </c>
      <c r="K52" s="301"/>
      <c r="L52" s="301"/>
      <c r="M52" s="301"/>
      <c r="N52" s="301"/>
      <c r="O52" s="301"/>
      <c r="P52" s="301"/>
      <c r="Q52" s="278"/>
      <c r="R52" s="278"/>
      <c r="S52" s="298"/>
      <c r="T52" s="298"/>
      <c r="U52" s="298"/>
      <c r="V52" s="298"/>
      <c r="W52" s="298"/>
    </row>
    <row r="53" spans="1:23" s="69" customFormat="1" ht="21.75" customHeight="1">
      <c r="A53" s="348" t="s">
        <v>68</v>
      </c>
      <c r="B53" s="349">
        <v>1</v>
      </c>
      <c r="C53" s="349">
        <v>1</v>
      </c>
      <c r="D53" s="349"/>
      <c r="E53" s="282"/>
      <c r="F53" s="282"/>
      <c r="G53" s="282"/>
      <c r="H53" s="282"/>
      <c r="I53" s="350">
        <v>0</v>
      </c>
      <c r="J53" s="307">
        <f>I53*B53/1000</f>
        <v>0</v>
      </c>
      <c r="K53" s="351"/>
      <c r="L53" s="351"/>
      <c r="M53" s="351"/>
      <c r="N53" s="351"/>
      <c r="O53" s="351"/>
      <c r="P53" s="351"/>
      <c r="Q53" s="278"/>
      <c r="R53" s="278"/>
      <c r="S53" s="298"/>
      <c r="T53" s="298"/>
      <c r="U53" s="298"/>
      <c r="V53" s="298"/>
      <c r="W53" s="298"/>
    </row>
    <row r="54" spans="1:23" s="69" customFormat="1" ht="21" customHeight="1">
      <c r="A54" s="348" t="s">
        <v>53</v>
      </c>
      <c r="B54" s="349">
        <v>5</v>
      </c>
      <c r="C54" s="349">
        <v>5</v>
      </c>
      <c r="D54" s="349"/>
      <c r="E54" s="288">
        <f>0.6*C54/100</f>
        <v>0.03</v>
      </c>
      <c r="F54" s="288">
        <f>82.5*C54/100</f>
        <v>4.125</v>
      </c>
      <c r="G54" s="288">
        <f>0.9*C54/100</f>
        <v>4.4999999999999998E-2</v>
      </c>
      <c r="H54" s="282"/>
      <c r="I54" s="352">
        <v>0</v>
      </c>
      <c r="J54" s="307">
        <f>I54*B54/1000</f>
        <v>0</v>
      </c>
      <c r="K54" s="353"/>
      <c r="L54" s="353"/>
      <c r="M54" s="353"/>
      <c r="N54" s="353"/>
      <c r="O54" s="353"/>
      <c r="P54" s="353"/>
      <c r="Q54" s="291"/>
      <c r="R54" s="291"/>
      <c r="S54" s="298"/>
      <c r="T54" s="298"/>
      <c r="U54" s="298"/>
      <c r="V54" s="298"/>
      <c r="W54" s="298"/>
    </row>
    <row r="55" spans="1:23" s="69" customFormat="1" ht="27" customHeight="1">
      <c r="A55" s="636" t="s">
        <v>104</v>
      </c>
      <c r="B55" s="636"/>
      <c r="C55" s="636"/>
      <c r="D55" s="275">
        <v>200</v>
      </c>
      <c r="E55" s="276">
        <f>E56</f>
        <v>0.1</v>
      </c>
      <c r="F55" s="276">
        <f>F56</f>
        <v>0</v>
      </c>
      <c r="G55" s="276">
        <f>G56</f>
        <v>22.375</v>
      </c>
      <c r="H55" s="304">
        <f>E55*4+F55*9+G55*4</f>
        <v>89.9</v>
      </c>
      <c r="I55" s="301"/>
      <c r="J55" s="354">
        <f>J56</f>
        <v>0</v>
      </c>
      <c r="K55" s="278">
        <v>0</v>
      </c>
      <c r="L55" s="278">
        <v>0</v>
      </c>
      <c r="M55" s="278">
        <v>0</v>
      </c>
      <c r="N55" s="278">
        <v>0</v>
      </c>
      <c r="O55" s="278">
        <v>0.28999999999999998</v>
      </c>
      <c r="P55" s="278">
        <v>0</v>
      </c>
      <c r="Q55" s="278">
        <v>0</v>
      </c>
      <c r="R55" s="278">
        <v>0.03</v>
      </c>
      <c r="S55" s="298"/>
      <c r="T55" s="298"/>
      <c r="U55" s="298"/>
      <c r="V55" s="298"/>
      <c r="W55" s="298"/>
    </row>
    <row r="56" spans="1:23" s="69" customFormat="1" ht="26.1" customHeight="1">
      <c r="A56" s="279" t="s">
        <v>105</v>
      </c>
      <c r="B56" s="280">
        <v>25</v>
      </c>
      <c r="C56" s="280">
        <v>25</v>
      </c>
      <c r="D56" s="275"/>
      <c r="E56" s="318">
        <f>0.4*C56/100</f>
        <v>0.1</v>
      </c>
      <c r="F56" s="318">
        <v>0</v>
      </c>
      <c r="G56" s="318">
        <f>89.5*C56/100</f>
        <v>22.375</v>
      </c>
      <c r="H56" s="277"/>
      <c r="I56" s="301">
        <v>0</v>
      </c>
      <c r="J56" s="284">
        <f>B56*I56/1000</f>
        <v>0</v>
      </c>
      <c r="K56" s="278"/>
      <c r="L56" s="278"/>
      <c r="M56" s="278"/>
      <c r="N56" s="278"/>
      <c r="O56" s="278"/>
      <c r="P56" s="278"/>
      <c r="Q56" s="278"/>
      <c r="R56" s="278"/>
      <c r="S56" s="298"/>
      <c r="T56" s="298"/>
      <c r="U56" s="298"/>
      <c r="V56" s="298"/>
      <c r="W56" s="298"/>
    </row>
    <row r="57" spans="1:23" s="69" customFormat="1" ht="34.5" customHeight="1">
      <c r="A57" s="630" t="s">
        <v>106</v>
      </c>
      <c r="B57" s="630"/>
      <c r="C57" s="630"/>
      <c r="D57" s="275" t="s">
        <v>70</v>
      </c>
      <c r="E57" s="276">
        <f>E58+E59+E60+E61+E62+E63</f>
        <v>0.71199999999999997</v>
      </c>
      <c r="F57" s="276">
        <f>F58+F59+F60+F61+F62+F63</f>
        <v>5.407</v>
      </c>
      <c r="G57" s="276">
        <f>G58+G59+G60+G61+G62+G63</f>
        <v>2.512</v>
      </c>
      <c r="H57" s="355">
        <f>E57*4+F57*9+G57*4</f>
        <v>61.558999999999997</v>
      </c>
      <c r="I57" s="278"/>
      <c r="J57" s="356">
        <f>J58+J59+J60+J61+J62+J63</f>
        <v>0</v>
      </c>
      <c r="K57" s="278">
        <v>25</v>
      </c>
      <c r="L57" s="278">
        <v>0</v>
      </c>
      <c r="M57" s="278">
        <v>3.3333333333333298E-2</v>
      </c>
      <c r="N57" s="278">
        <v>2.1666666666666701</v>
      </c>
      <c r="O57" s="278">
        <v>16.3333333333333</v>
      </c>
      <c r="P57" s="278">
        <v>22.616666666666699</v>
      </c>
      <c r="Q57" s="278">
        <v>10.5666666666667</v>
      </c>
      <c r="R57" s="278">
        <v>0.85</v>
      </c>
      <c r="S57" s="298"/>
      <c r="T57" s="298"/>
      <c r="U57" s="298"/>
      <c r="V57" s="298"/>
      <c r="W57" s="298"/>
    </row>
    <row r="58" spans="1:23" ht="29.25" customHeight="1">
      <c r="A58" s="279" t="s">
        <v>107</v>
      </c>
      <c r="B58" s="286">
        <f>C58*1.02</f>
        <v>51</v>
      </c>
      <c r="C58" s="280">
        <v>50</v>
      </c>
      <c r="D58" s="280"/>
      <c r="E58" s="288"/>
      <c r="F58" s="288"/>
      <c r="G58" s="288"/>
      <c r="H58" s="320"/>
      <c r="I58" s="301">
        <v>0</v>
      </c>
      <c r="J58" s="301">
        <f>B58*I58/1000</f>
        <v>0</v>
      </c>
      <c r="K58" s="301"/>
      <c r="L58" s="301"/>
      <c r="M58" s="301"/>
      <c r="N58" s="301"/>
      <c r="O58" s="301"/>
      <c r="P58" s="301"/>
      <c r="Q58" s="291"/>
      <c r="R58" s="291"/>
      <c r="S58" s="264"/>
      <c r="T58" s="264"/>
      <c r="U58" s="264"/>
      <c r="V58" s="264"/>
      <c r="W58" s="264"/>
    </row>
    <row r="59" spans="1:23" s="69" customFormat="1" ht="26.1" customHeight="1">
      <c r="A59" s="342" t="s">
        <v>108</v>
      </c>
      <c r="B59" s="317">
        <f>C59*1.18</f>
        <v>59</v>
      </c>
      <c r="C59" s="316">
        <v>50</v>
      </c>
      <c r="D59" s="316"/>
      <c r="E59" s="288">
        <f>0.6*C59/100</f>
        <v>0.3</v>
      </c>
      <c r="F59" s="288">
        <v>0</v>
      </c>
      <c r="G59" s="288">
        <f>4.2*C59/100</f>
        <v>2.1</v>
      </c>
      <c r="H59" s="357"/>
      <c r="I59" s="358"/>
      <c r="J59" s="301">
        <f>B59*I59/1000</f>
        <v>0</v>
      </c>
      <c r="K59" s="284"/>
      <c r="L59" s="284"/>
      <c r="M59" s="284"/>
      <c r="N59" s="284"/>
      <c r="O59" s="284"/>
      <c r="P59" s="270"/>
      <c r="Q59" s="291"/>
      <c r="R59" s="291"/>
      <c r="S59" s="298"/>
      <c r="T59" s="298"/>
      <c r="U59" s="298"/>
      <c r="V59" s="298"/>
      <c r="W59" s="298"/>
    </row>
    <row r="60" spans="1:23" ht="26.1" customHeight="1">
      <c r="A60" s="279" t="s">
        <v>109</v>
      </c>
      <c r="B60" s="286">
        <f>C60*1.02</f>
        <v>51</v>
      </c>
      <c r="C60" s="280">
        <v>50</v>
      </c>
      <c r="D60" s="280"/>
      <c r="E60" s="318"/>
      <c r="F60" s="318"/>
      <c r="G60" s="318"/>
      <c r="H60" s="283"/>
      <c r="I60" s="335">
        <v>0</v>
      </c>
      <c r="J60" s="301">
        <f>B60*I60/1000</f>
        <v>0</v>
      </c>
      <c r="K60" s="284"/>
      <c r="L60" s="284"/>
      <c r="M60" s="284"/>
      <c r="N60" s="284"/>
      <c r="O60" s="284"/>
      <c r="P60" s="284"/>
      <c r="Q60" s="306"/>
      <c r="R60" s="306"/>
      <c r="S60" s="264"/>
      <c r="T60" s="264"/>
      <c r="U60" s="264"/>
      <c r="V60" s="264"/>
      <c r="W60" s="264"/>
    </row>
    <row r="61" spans="1:23" s="69" customFormat="1" ht="26.1" customHeight="1">
      <c r="A61" s="279" t="s">
        <v>110</v>
      </c>
      <c r="B61" s="317">
        <f>C61*1.05</f>
        <v>52.5</v>
      </c>
      <c r="C61" s="316">
        <v>50</v>
      </c>
      <c r="D61" s="316"/>
      <c r="E61" s="288">
        <f>0.8*C61/100</f>
        <v>0.4</v>
      </c>
      <c r="F61" s="288">
        <f>0.8*C61/100</f>
        <v>0.4</v>
      </c>
      <c r="G61" s="288">
        <f>0.8*C61/100</f>
        <v>0.4</v>
      </c>
      <c r="H61" s="357"/>
      <c r="I61" s="358"/>
      <c r="J61" s="301">
        <f>B61*I61/1000</f>
        <v>0</v>
      </c>
      <c r="K61" s="284"/>
      <c r="L61" s="284"/>
      <c r="M61" s="284"/>
      <c r="N61" s="284"/>
      <c r="O61" s="284"/>
      <c r="P61" s="270"/>
      <c r="Q61" s="307"/>
      <c r="R61" s="307"/>
      <c r="S61" s="298"/>
      <c r="T61" s="298"/>
      <c r="U61" s="298"/>
      <c r="V61" s="298"/>
      <c r="W61" s="298"/>
    </row>
    <row r="62" spans="1:23" s="69" customFormat="1" ht="26.1" customHeight="1">
      <c r="A62" s="293" t="s">
        <v>96</v>
      </c>
      <c r="B62" s="294">
        <v>5</v>
      </c>
      <c r="C62" s="294">
        <v>5</v>
      </c>
      <c r="D62" s="165"/>
      <c r="E62" s="282">
        <v>0</v>
      </c>
      <c r="F62" s="282">
        <f>99.9*C62/100</f>
        <v>4.9950000000000001</v>
      </c>
      <c r="G62" s="282">
        <v>0</v>
      </c>
      <c r="H62" s="277"/>
      <c r="I62" s="302">
        <v>0</v>
      </c>
      <c r="J62" s="301">
        <f>B62*I62/1000</f>
        <v>0</v>
      </c>
      <c r="K62" s="321"/>
      <c r="L62" s="321"/>
      <c r="M62" s="321"/>
      <c r="N62" s="321"/>
      <c r="O62" s="321"/>
      <c r="P62" s="321"/>
      <c r="Q62" s="307"/>
      <c r="R62" s="307"/>
      <c r="S62" s="298"/>
      <c r="T62" s="298"/>
      <c r="U62" s="298"/>
      <c r="V62" s="298"/>
      <c r="W62" s="298"/>
    </row>
    <row r="63" spans="1:23" ht="26.1" customHeight="1">
      <c r="A63" s="293" t="s">
        <v>111</v>
      </c>
      <c r="B63" s="165">
        <f>C63*1.35</f>
        <v>2.7</v>
      </c>
      <c r="C63" s="165">
        <v>2</v>
      </c>
      <c r="D63" s="165"/>
      <c r="E63" s="288">
        <f>0.6*C63/100</f>
        <v>1.2E-2</v>
      </c>
      <c r="F63" s="288">
        <f>0.6*C63/100</f>
        <v>1.2E-2</v>
      </c>
      <c r="G63" s="288">
        <f>0.6*C63/100</f>
        <v>1.2E-2</v>
      </c>
      <c r="H63" s="359"/>
      <c r="I63" s="302">
        <v>0</v>
      </c>
      <c r="J63" s="284">
        <f>I63*B63/1000</f>
        <v>0</v>
      </c>
      <c r="K63" s="321"/>
      <c r="L63" s="321"/>
      <c r="M63" s="321"/>
      <c r="N63" s="321"/>
      <c r="O63" s="321"/>
      <c r="P63" s="321"/>
      <c r="Q63" s="332"/>
      <c r="R63" s="332"/>
      <c r="S63" s="264"/>
      <c r="T63" s="264"/>
      <c r="U63" s="264"/>
      <c r="V63" s="264"/>
      <c r="W63" s="264"/>
    </row>
    <row r="64" spans="1:23" ht="22.5" customHeight="1">
      <c r="A64" s="360" t="s">
        <v>112</v>
      </c>
      <c r="B64" s="361">
        <v>150</v>
      </c>
      <c r="C64" s="362"/>
      <c r="D64" s="363">
        <v>150</v>
      </c>
      <c r="E64" s="364">
        <f>0.4*D64/100</f>
        <v>0.6</v>
      </c>
      <c r="F64" s="364">
        <v>0</v>
      </c>
      <c r="G64" s="364">
        <f>11.3*D64/100</f>
        <v>16.95</v>
      </c>
      <c r="H64" s="304">
        <f>E64*4+F64*9+G64*4</f>
        <v>70.2</v>
      </c>
      <c r="I64" s="284">
        <v>0</v>
      </c>
      <c r="J64" s="365">
        <f>D64*I64/1000</f>
        <v>0</v>
      </c>
      <c r="K64" s="278">
        <v>9.4615384615384599</v>
      </c>
      <c r="L64" s="278">
        <v>6.9230769230769207E-2</v>
      </c>
      <c r="M64" s="278">
        <v>0</v>
      </c>
      <c r="N64" s="278">
        <v>0.34615384615384598</v>
      </c>
      <c r="O64" s="278">
        <v>40.730769230769198</v>
      </c>
      <c r="P64" s="278">
        <v>72.557692307692307</v>
      </c>
      <c r="Q64" s="278">
        <v>18.230769230769202</v>
      </c>
      <c r="R64" s="278">
        <v>0</v>
      </c>
      <c r="S64" s="264"/>
      <c r="T64" s="264"/>
      <c r="U64" s="264"/>
      <c r="V64" s="264"/>
      <c r="W64" s="264"/>
    </row>
    <row r="65" spans="1:30" s="69" customFormat="1" ht="26.1" customHeight="1">
      <c r="A65" s="633" t="s">
        <v>76</v>
      </c>
      <c r="B65" s="633"/>
      <c r="C65" s="633"/>
      <c r="D65" s="308">
        <v>30</v>
      </c>
      <c r="E65" s="276">
        <f>7.6*D65/100</f>
        <v>2.2799999999999998</v>
      </c>
      <c r="F65" s="276">
        <f>0.9*D65/100</f>
        <v>0.27</v>
      </c>
      <c r="G65" s="276">
        <f>48.4*D65/100</f>
        <v>14.52</v>
      </c>
      <c r="H65" s="271">
        <f>E65*4+F65*9+G65*4</f>
        <v>69.63</v>
      </c>
      <c r="I65" s="284">
        <v>0</v>
      </c>
      <c r="J65" s="284">
        <f>I65*D65/1000</f>
        <v>0</v>
      </c>
      <c r="K65" s="278">
        <v>0</v>
      </c>
      <c r="L65" s="278">
        <v>0.02</v>
      </c>
      <c r="M65" s="278">
        <v>0</v>
      </c>
      <c r="N65" s="278">
        <v>0.03</v>
      </c>
      <c r="O65" s="278">
        <v>2.99</v>
      </c>
      <c r="P65" s="278">
        <v>13</v>
      </c>
      <c r="Q65" s="278">
        <v>2.74</v>
      </c>
      <c r="R65" s="278">
        <v>0.31</v>
      </c>
      <c r="S65" s="298"/>
      <c r="T65" s="298"/>
      <c r="U65" s="298"/>
      <c r="V65" s="298"/>
      <c r="W65" s="298"/>
    </row>
    <row r="66" spans="1:30" s="69" customFormat="1" ht="30.75" customHeight="1">
      <c r="A66" s="633" t="s">
        <v>41</v>
      </c>
      <c r="B66" s="633"/>
      <c r="C66" s="633"/>
      <c r="D66" s="308">
        <v>30</v>
      </c>
      <c r="E66" s="276">
        <f>6.6*D66/100</f>
        <v>1.98</v>
      </c>
      <c r="F66" s="276">
        <f>1.1*D66/100</f>
        <v>0.33</v>
      </c>
      <c r="G66" s="276">
        <f>41*D66/100</f>
        <v>12.3</v>
      </c>
      <c r="H66" s="271">
        <f>E66*4+F66*9+G66*4</f>
        <v>60.09</v>
      </c>
      <c r="I66" s="278">
        <v>0</v>
      </c>
      <c r="J66" s="284">
        <f>I66*D66/1000</f>
        <v>0</v>
      </c>
      <c r="K66" s="278">
        <v>0</v>
      </c>
      <c r="L66" s="278">
        <v>3.3333333333333298E-2</v>
      </c>
      <c r="M66" s="278">
        <v>0</v>
      </c>
      <c r="N66" s="278">
        <v>0.32</v>
      </c>
      <c r="O66" s="278">
        <v>7</v>
      </c>
      <c r="P66" s="278">
        <v>31</v>
      </c>
      <c r="Q66" s="278">
        <v>8.1999999999999993</v>
      </c>
      <c r="R66" s="278">
        <v>0.57999999999999996</v>
      </c>
      <c r="S66" s="298"/>
      <c r="T66" s="298"/>
      <c r="U66" s="298"/>
      <c r="V66" s="298"/>
      <c r="W66" s="298"/>
    </row>
    <row r="67" spans="1:30" s="69" customFormat="1" ht="26.1" customHeight="1">
      <c r="A67" s="637" t="s">
        <v>77</v>
      </c>
      <c r="B67" s="637"/>
      <c r="C67" s="637"/>
      <c r="D67" s="637"/>
      <c r="E67" s="366">
        <f>E69+E70</f>
        <v>4.8999999999999995</v>
      </c>
      <c r="F67" s="366">
        <f>F69+F70</f>
        <v>8.1</v>
      </c>
      <c r="G67" s="366">
        <f>G69+G70</f>
        <v>64.400000000000006</v>
      </c>
      <c r="H67" s="367">
        <f>H69+H83</f>
        <v>319.02</v>
      </c>
      <c r="I67" s="284">
        <v>0</v>
      </c>
      <c r="J67" s="368">
        <f>J69+J83</f>
        <v>0</v>
      </c>
      <c r="K67" s="284">
        <f t="shared" ref="K67:R67" si="2">K69+K70</f>
        <v>14</v>
      </c>
      <c r="L67" s="284">
        <f t="shared" si="2"/>
        <v>9.2503749999999996E-2</v>
      </c>
      <c r="M67" s="284">
        <f t="shared" si="2"/>
        <v>3.3750000000000002E-2</v>
      </c>
      <c r="N67" s="284">
        <f t="shared" si="2"/>
        <v>2.0425</v>
      </c>
      <c r="O67" s="284">
        <f t="shared" si="2"/>
        <v>69.711250000000007</v>
      </c>
      <c r="P67" s="284">
        <f t="shared" si="2"/>
        <v>119.35375000000001</v>
      </c>
      <c r="Q67" s="284">
        <f t="shared" si="2"/>
        <v>29.587499999999999</v>
      </c>
      <c r="R67" s="284">
        <f t="shared" si="2"/>
        <v>1.4525000000000001</v>
      </c>
      <c r="S67" s="298"/>
      <c r="T67" s="298"/>
      <c r="U67" s="298"/>
      <c r="V67" s="298"/>
      <c r="W67" s="298"/>
    </row>
    <row r="68" spans="1:30" s="69" customFormat="1" ht="26.1" customHeight="1">
      <c r="A68" s="164" t="s">
        <v>113</v>
      </c>
      <c r="B68" s="165">
        <v>100</v>
      </c>
      <c r="C68" s="165"/>
      <c r="D68" s="166">
        <v>100</v>
      </c>
      <c r="E68" s="276">
        <f>2.8*D68/100</f>
        <v>2.8</v>
      </c>
      <c r="F68" s="276">
        <f>3.2*D68/100</f>
        <v>3.2</v>
      </c>
      <c r="G68" s="276">
        <f>4.1*D68/100</f>
        <v>4.0999999999999996</v>
      </c>
      <c r="H68" s="304">
        <f>E68*4+F68*9+G68*4</f>
        <v>56.4</v>
      </c>
      <c r="I68" s="278">
        <v>0</v>
      </c>
      <c r="J68" s="278">
        <f>I68*B68/1000</f>
        <v>0</v>
      </c>
      <c r="K68" s="278">
        <v>0</v>
      </c>
      <c r="L68" s="278">
        <v>0.1</v>
      </c>
      <c r="M68" s="278">
        <v>0</v>
      </c>
      <c r="N68" s="278">
        <v>0</v>
      </c>
      <c r="O68" s="278">
        <v>240</v>
      </c>
      <c r="P68" s="278">
        <v>266</v>
      </c>
      <c r="Q68" s="278">
        <v>5.2</v>
      </c>
      <c r="R68" s="278">
        <v>0.03</v>
      </c>
      <c r="S68" s="298"/>
      <c r="T68" s="298"/>
      <c r="U68" s="298"/>
      <c r="V68" s="298"/>
      <c r="W68" s="298"/>
    </row>
    <row r="69" spans="1:30" ht="26.1" customHeight="1">
      <c r="A69" s="369" t="s">
        <v>114</v>
      </c>
      <c r="B69" s="275">
        <v>200</v>
      </c>
      <c r="C69" s="275">
        <v>200</v>
      </c>
      <c r="D69" s="275">
        <v>200</v>
      </c>
      <c r="E69" s="276">
        <v>0.8</v>
      </c>
      <c r="F69" s="276">
        <v>0</v>
      </c>
      <c r="G69" s="276">
        <v>29.8</v>
      </c>
      <c r="H69" s="297">
        <v>90</v>
      </c>
      <c r="I69" s="301">
        <v>0</v>
      </c>
      <c r="J69" s="354">
        <f>I69*B69/1000</f>
        <v>0</v>
      </c>
      <c r="K69" s="278">
        <v>14</v>
      </c>
      <c r="L69" s="278">
        <v>0.04</v>
      </c>
      <c r="M69" s="278">
        <v>0</v>
      </c>
      <c r="N69" s="278">
        <v>0.4</v>
      </c>
      <c r="O69" s="278">
        <v>49</v>
      </c>
      <c r="P69" s="278">
        <v>52</v>
      </c>
      <c r="Q69" s="278">
        <v>18</v>
      </c>
      <c r="R69" s="278">
        <v>0.8</v>
      </c>
      <c r="S69" s="264"/>
      <c r="T69" s="264"/>
      <c r="U69" s="264"/>
      <c r="V69" s="264"/>
      <c r="W69" s="264"/>
    </row>
    <row r="70" spans="1:30" ht="26.1" customHeight="1">
      <c r="A70" s="638" t="s">
        <v>115</v>
      </c>
      <c r="B70" s="638"/>
      <c r="C70" s="638"/>
      <c r="D70" s="323">
        <v>70</v>
      </c>
      <c r="E70" s="259">
        <v>4.0999999999999996</v>
      </c>
      <c r="F70" s="259">
        <v>8.1</v>
      </c>
      <c r="G70" s="259">
        <v>34.6</v>
      </c>
      <c r="H70" s="277">
        <f>E70*4+F70*9+G70*4</f>
        <v>227.7</v>
      </c>
      <c r="I70" s="278"/>
      <c r="J70" s="278">
        <f>SUM(J71:J81)</f>
        <v>0</v>
      </c>
      <c r="K70" s="306">
        <v>0</v>
      </c>
      <c r="L70" s="278">
        <v>5.2503750000000002E-2</v>
      </c>
      <c r="M70" s="278">
        <v>3.3750000000000002E-2</v>
      </c>
      <c r="N70" s="278">
        <v>1.6425000000000001</v>
      </c>
      <c r="O70" s="278">
        <v>20.71125</v>
      </c>
      <c r="P70" s="278">
        <v>67.353750000000005</v>
      </c>
      <c r="Q70" s="278">
        <v>11.5875</v>
      </c>
      <c r="R70" s="278">
        <v>0.65249999999999997</v>
      </c>
      <c r="S70" s="264"/>
      <c r="T70" s="264"/>
      <c r="U70" s="264"/>
      <c r="V70" s="264"/>
      <c r="W70" s="264"/>
    </row>
    <row r="71" spans="1:30" s="372" customFormat="1" ht="17.25" customHeight="1">
      <c r="A71" s="315" t="s">
        <v>62</v>
      </c>
      <c r="B71" s="287">
        <v>37.700000000000003</v>
      </c>
      <c r="C71" s="287">
        <v>37.799999999999997</v>
      </c>
      <c r="D71" s="323"/>
      <c r="E71" s="313"/>
      <c r="F71" s="313"/>
      <c r="G71" s="313"/>
      <c r="H71" s="314"/>
      <c r="I71" s="307">
        <v>0</v>
      </c>
      <c r="J71" s="307">
        <f>I71*B71/1000</f>
        <v>0</v>
      </c>
      <c r="K71" s="307"/>
      <c r="L71" s="291"/>
      <c r="M71" s="291"/>
      <c r="N71" s="291"/>
      <c r="O71" s="292"/>
      <c r="P71" s="292"/>
      <c r="Q71" s="291"/>
      <c r="R71" s="291"/>
      <c r="S71" s="370"/>
      <c r="T71" s="370"/>
      <c r="U71" s="370"/>
      <c r="V71" s="370"/>
      <c r="W71" s="370"/>
      <c r="X71" s="371"/>
      <c r="Y71" s="371"/>
      <c r="Z71" s="371"/>
      <c r="AA71" s="371"/>
      <c r="AB71" s="371"/>
      <c r="AC71" s="371"/>
      <c r="AD71" s="371"/>
    </row>
    <row r="72" spans="1:30" s="69" customFormat="1" ht="17.25" customHeight="1">
      <c r="A72" s="315" t="s">
        <v>116</v>
      </c>
      <c r="B72" s="287">
        <v>1.2</v>
      </c>
      <c r="C72" s="287">
        <v>1.2</v>
      </c>
      <c r="D72" s="323"/>
      <c r="E72" s="313"/>
      <c r="F72" s="313"/>
      <c r="G72" s="313"/>
      <c r="H72" s="314"/>
      <c r="I72" s="307">
        <v>0</v>
      </c>
      <c r="J72" s="307">
        <f>I72*B72/1000</f>
        <v>0</v>
      </c>
      <c r="K72" s="307"/>
      <c r="L72" s="291"/>
      <c r="M72" s="291"/>
      <c r="N72" s="291"/>
      <c r="O72" s="292"/>
      <c r="P72" s="292"/>
      <c r="Q72" s="291"/>
      <c r="R72" s="291"/>
      <c r="S72" s="298"/>
      <c r="T72" s="298"/>
      <c r="U72" s="298"/>
      <c r="V72" s="298"/>
      <c r="W72" s="298"/>
    </row>
    <row r="73" spans="1:30" ht="16.5" customHeight="1">
      <c r="A73" s="293" t="s">
        <v>31</v>
      </c>
      <c r="B73" s="316">
        <v>7</v>
      </c>
      <c r="C73" s="316">
        <v>7</v>
      </c>
      <c r="D73" s="323"/>
      <c r="E73" s="288"/>
      <c r="F73" s="288"/>
      <c r="G73" s="288"/>
      <c r="H73" s="320"/>
      <c r="I73" s="284">
        <v>0</v>
      </c>
      <c r="J73" s="284">
        <f>I73*B73/1000</f>
        <v>0</v>
      </c>
      <c r="K73" s="301"/>
      <c r="L73" s="292"/>
      <c r="M73" s="292"/>
      <c r="N73" s="292"/>
      <c r="O73" s="292"/>
      <c r="P73" s="292"/>
      <c r="Q73" s="292"/>
      <c r="R73" s="292"/>
      <c r="S73" s="264"/>
      <c r="T73" s="264"/>
      <c r="U73" s="264"/>
      <c r="V73" s="264"/>
      <c r="W73" s="264"/>
    </row>
    <row r="74" spans="1:30" s="69" customFormat="1" ht="17.25" customHeight="1">
      <c r="A74" s="293" t="s">
        <v>53</v>
      </c>
      <c r="B74" s="316">
        <v>15</v>
      </c>
      <c r="C74" s="316">
        <v>15</v>
      </c>
      <c r="D74" s="323"/>
      <c r="E74" s="288"/>
      <c r="F74" s="288"/>
      <c r="G74" s="288"/>
      <c r="H74" s="320"/>
      <c r="I74" s="284">
        <v>0</v>
      </c>
      <c r="J74" s="284">
        <f>I74*B74/1000</f>
        <v>0</v>
      </c>
      <c r="K74" s="301"/>
      <c r="L74" s="292"/>
      <c r="M74" s="292"/>
      <c r="N74" s="292"/>
      <c r="O74" s="292"/>
      <c r="P74" s="292"/>
      <c r="Q74" s="292"/>
      <c r="R74" s="292"/>
      <c r="S74" s="298"/>
      <c r="T74" s="298"/>
      <c r="U74" s="298"/>
      <c r="V74" s="298"/>
      <c r="W74" s="298"/>
    </row>
    <row r="75" spans="1:30" ht="17.25" customHeight="1">
      <c r="A75" s="293" t="s">
        <v>117</v>
      </c>
      <c r="B75" s="316">
        <v>1.5</v>
      </c>
      <c r="C75" s="316">
        <v>1.5</v>
      </c>
      <c r="D75" s="323"/>
      <c r="E75" s="288"/>
      <c r="F75" s="288"/>
      <c r="G75" s="288"/>
      <c r="H75" s="320"/>
      <c r="I75" s="284">
        <v>0</v>
      </c>
      <c r="J75" s="284">
        <f>B75*I75/1000</f>
        <v>0</v>
      </c>
      <c r="K75" s="301"/>
      <c r="L75" s="291"/>
      <c r="M75" s="291"/>
      <c r="N75" s="291"/>
      <c r="O75" s="292"/>
      <c r="P75" s="292"/>
      <c r="Q75" s="291"/>
      <c r="R75" s="291"/>
      <c r="S75" s="264"/>
      <c r="T75" s="264"/>
      <c r="U75" s="264"/>
      <c r="V75" s="264"/>
      <c r="W75" s="264"/>
    </row>
    <row r="76" spans="1:30" ht="15" customHeight="1">
      <c r="A76" s="342" t="s">
        <v>118</v>
      </c>
      <c r="B76" s="316">
        <v>18.5</v>
      </c>
      <c r="C76" s="316">
        <v>18.5</v>
      </c>
      <c r="D76" s="323"/>
      <c r="E76" s="313"/>
      <c r="F76" s="313"/>
      <c r="G76" s="313"/>
      <c r="H76" s="314"/>
      <c r="I76" s="301">
        <v>0</v>
      </c>
      <c r="J76" s="301">
        <f>I76*B76/40</f>
        <v>0</v>
      </c>
      <c r="K76" s="307"/>
      <c r="L76" s="291"/>
      <c r="M76" s="291"/>
      <c r="N76" s="291"/>
      <c r="O76" s="292"/>
      <c r="P76" s="292"/>
      <c r="Q76" s="291"/>
      <c r="R76" s="291"/>
      <c r="S76" s="264"/>
      <c r="T76" s="264"/>
      <c r="U76" s="264"/>
      <c r="V76" s="264"/>
      <c r="W76" s="264"/>
    </row>
    <row r="77" spans="1:30" ht="15.75" customHeight="1">
      <c r="A77" s="279" t="s">
        <v>32</v>
      </c>
      <c r="B77" s="305">
        <v>0.6</v>
      </c>
      <c r="C77" s="305">
        <v>0.6</v>
      </c>
      <c r="D77" s="323"/>
      <c r="E77" s="288"/>
      <c r="F77" s="288"/>
      <c r="G77" s="288"/>
      <c r="H77" s="320"/>
      <c r="I77" s="284">
        <v>0</v>
      </c>
      <c r="J77" s="284">
        <f>I77*B77/1000</f>
        <v>0</v>
      </c>
      <c r="K77" s="301"/>
      <c r="L77" s="291"/>
      <c r="M77" s="291"/>
      <c r="N77" s="291"/>
      <c r="O77" s="292"/>
      <c r="P77" s="292"/>
      <c r="Q77" s="291"/>
      <c r="R77" s="291"/>
      <c r="S77" s="264"/>
      <c r="T77" s="264"/>
      <c r="U77" s="264"/>
      <c r="V77" s="264"/>
      <c r="W77" s="264"/>
    </row>
    <row r="78" spans="1:30" s="69" customFormat="1" ht="15.75" customHeight="1">
      <c r="A78" s="315" t="s">
        <v>119</v>
      </c>
      <c r="B78" s="373">
        <v>2</v>
      </c>
      <c r="C78" s="373">
        <v>2</v>
      </c>
      <c r="D78" s="323"/>
      <c r="E78" s="313"/>
      <c r="F78" s="313"/>
      <c r="G78" s="313"/>
      <c r="H78" s="314"/>
      <c r="I78" s="307"/>
      <c r="J78" s="307">
        <f>B78*I78/1000</f>
        <v>0</v>
      </c>
      <c r="K78" s="307"/>
      <c r="L78" s="291"/>
      <c r="M78" s="291"/>
      <c r="N78" s="291"/>
      <c r="O78" s="292"/>
      <c r="P78" s="292"/>
      <c r="Q78" s="291"/>
      <c r="R78" s="291"/>
      <c r="S78" s="298"/>
      <c r="T78" s="298"/>
      <c r="U78" s="298"/>
      <c r="V78" s="298"/>
      <c r="W78" s="298"/>
    </row>
    <row r="79" spans="1:30" ht="12.75" customHeight="1">
      <c r="A79" s="374" t="s">
        <v>120</v>
      </c>
      <c r="B79" s="375"/>
      <c r="C79" s="375"/>
      <c r="D79" s="323"/>
      <c r="E79" s="313"/>
      <c r="F79" s="313"/>
      <c r="G79" s="313"/>
      <c r="H79" s="314"/>
      <c r="I79" s="307">
        <v>0</v>
      </c>
      <c r="J79" s="307">
        <f>I79*B79/1000</f>
        <v>0</v>
      </c>
      <c r="K79" s="376"/>
      <c r="L79" s="291"/>
      <c r="M79" s="291"/>
      <c r="N79" s="291"/>
      <c r="O79" s="292"/>
      <c r="P79" s="292"/>
      <c r="Q79" s="291"/>
      <c r="R79" s="291"/>
      <c r="S79" s="264"/>
      <c r="T79" s="264"/>
      <c r="U79" s="264"/>
      <c r="V79" s="264"/>
      <c r="W79" s="264"/>
    </row>
    <row r="80" spans="1:30" s="69" customFormat="1" ht="14.25" customHeight="1">
      <c r="A80" s="342" t="s">
        <v>62</v>
      </c>
      <c r="B80" s="373">
        <v>1.2</v>
      </c>
      <c r="C80" s="373">
        <v>1.2</v>
      </c>
      <c r="D80" s="323"/>
      <c r="E80" s="313"/>
      <c r="F80" s="313"/>
      <c r="G80" s="313"/>
      <c r="H80" s="314"/>
      <c r="I80" s="290">
        <v>0</v>
      </c>
      <c r="J80" s="290">
        <f>B80*I80/1000</f>
        <v>0</v>
      </c>
      <c r="K80" s="307"/>
      <c r="L80" s="291"/>
      <c r="M80" s="291"/>
      <c r="N80" s="291"/>
      <c r="O80" s="292"/>
      <c r="P80" s="292"/>
      <c r="Q80" s="291"/>
      <c r="R80" s="291"/>
      <c r="S80" s="298"/>
      <c r="T80" s="298"/>
      <c r="U80" s="298"/>
      <c r="V80" s="298"/>
      <c r="W80" s="298"/>
    </row>
    <row r="81" spans="1:23" s="69" customFormat="1" ht="15.75" customHeight="1">
      <c r="A81" s="342" t="s">
        <v>53</v>
      </c>
      <c r="B81" s="316">
        <v>1.2</v>
      </c>
      <c r="C81" s="316">
        <v>1.2</v>
      </c>
      <c r="D81" s="323"/>
      <c r="E81" s="313"/>
      <c r="F81" s="313"/>
      <c r="G81" s="313"/>
      <c r="H81" s="314"/>
      <c r="I81" s="284">
        <v>0</v>
      </c>
      <c r="J81" s="284">
        <f>I81*B81/1000</f>
        <v>0</v>
      </c>
      <c r="K81" s="307"/>
      <c r="L81" s="291"/>
      <c r="M81" s="291"/>
      <c r="N81" s="291"/>
      <c r="O81" s="292"/>
      <c r="P81" s="292"/>
      <c r="Q81" s="291"/>
      <c r="R81" s="291"/>
      <c r="S81" s="298"/>
      <c r="T81" s="298"/>
      <c r="U81" s="298"/>
      <c r="V81" s="298"/>
      <c r="W81" s="298"/>
    </row>
    <row r="82" spans="1:23" s="69" customFormat="1" ht="16.5" customHeight="1">
      <c r="A82" s="639" t="s">
        <v>100</v>
      </c>
      <c r="B82" s="639"/>
      <c r="C82" s="639"/>
      <c r="D82" s="639"/>
      <c r="E82" s="639"/>
      <c r="F82" s="639"/>
      <c r="G82" s="639"/>
      <c r="H82" s="639"/>
      <c r="I82" s="639"/>
      <c r="J82" s="639"/>
      <c r="K82" s="639"/>
      <c r="L82" s="639"/>
      <c r="M82" s="639"/>
      <c r="N82" s="639"/>
      <c r="O82" s="639"/>
      <c r="P82" s="639"/>
      <c r="Q82" s="639"/>
      <c r="R82" s="639"/>
      <c r="S82" s="298"/>
      <c r="T82" s="298"/>
      <c r="U82" s="298"/>
      <c r="V82" s="298"/>
      <c r="W82" s="298"/>
    </row>
    <row r="83" spans="1:23" s="69" customFormat="1" ht="19.5" customHeight="1">
      <c r="A83" s="640" t="s">
        <v>121</v>
      </c>
      <c r="B83" s="640"/>
      <c r="C83" s="640"/>
      <c r="D83" s="378">
        <v>60</v>
      </c>
      <c r="E83" s="379">
        <f>7.6*D83/100</f>
        <v>4.5599999999999996</v>
      </c>
      <c r="F83" s="379">
        <f>4.5*D83/100</f>
        <v>2.7</v>
      </c>
      <c r="G83" s="379">
        <f>77.7*D83/100</f>
        <v>46.62</v>
      </c>
      <c r="H83" s="380">
        <f>E83*4+F83*9+G83*4</f>
        <v>229.01999999999998</v>
      </c>
      <c r="I83" s="381">
        <v>0</v>
      </c>
      <c r="J83" s="381">
        <f>I83*D83/1000</f>
        <v>0</v>
      </c>
      <c r="K83" s="278">
        <v>0</v>
      </c>
      <c r="L83" s="278">
        <v>0</v>
      </c>
      <c r="M83" s="278">
        <v>0</v>
      </c>
      <c r="N83" s="278">
        <v>0</v>
      </c>
      <c r="O83" s="278">
        <v>0</v>
      </c>
      <c r="P83" s="278">
        <v>0</v>
      </c>
      <c r="Q83" s="278">
        <v>0</v>
      </c>
      <c r="R83" s="278">
        <v>0</v>
      </c>
      <c r="S83" s="298"/>
      <c r="T83" s="298"/>
      <c r="U83" s="298"/>
      <c r="V83" s="298"/>
      <c r="W83" s="298"/>
    </row>
    <row r="84" spans="1:23" s="69" customFormat="1" ht="19.5" customHeight="1">
      <c r="A84" s="164" t="s">
        <v>81</v>
      </c>
      <c r="B84" s="165"/>
      <c r="C84" s="165"/>
      <c r="D84" s="166"/>
      <c r="E84" s="276">
        <f>E17+E37+E80</f>
        <v>1.54</v>
      </c>
      <c r="F84" s="276">
        <f>F17+F37+F80</f>
        <v>0.47499999999999998</v>
      </c>
      <c r="G84" s="276">
        <f>G17+G37+G80</f>
        <v>31.225000000000001</v>
      </c>
      <c r="H84" s="304">
        <f>H17+H37+H80</f>
        <v>0</v>
      </c>
      <c r="I84" s="278"/>
      <c r="J84" s="278"/>
      <c r="K84" s="278"/>
      <c r="L84" s="278"/>
      <c r="M84" s="278"/>
      <c r="N84" s="278"/>
      <c r="O84" s="278"/>
      <c r="P84" s="278"/>
      <c r="Q84" s="278"/>
      <c r="R84" s="278"/>
      <c r="S84" s="298"/>
      <c r="T84" s="298"/>
      <c r="U84" s="298"/>
      <c r="V84" s="298"/>
      <c r="W84" s="298"/>
    </row>
    <row r="85" spans="1:23" s="24" customFormat="1" ht="26.1" customHeight="1">
      <c r="A85" s="185"/>
      <c r="B85" s="186"/>
      <c r="E85" s="264"/>
      <c r="F85" s="264"/>
      <c r="G85" s="264"/>
      <c r="H85" s="264"/>
      <c r="I85" s="264"/>
      <c r="J85" s="264"/>
      <c r="K85" s="298"/>
      <c r="L85" s="298"/>
      <c r="M85" s="298"/>
      <c r="N85" s="298"/>
      <c r="O85" s="298"/>
      <c r="P85" s="298"/>
      <c r="Q85" s="298"/>
      <c r="R85" s="298"/>
      <c r="S85" s="264"/>
      <c r="T85" s="264"/>
      <c r="U85" s="264"/>
      <c r="V85" s="264"/>
      <c r="W85" s="264"/>
    </row>
    <row r="86" spans="1:23" s="69" customFormat="1" ht="26.1" customHeight="1">
      <c r="A86" s="185"/>
      <c r="B86" s="185"/>
      <c r="C86" s="24"/>
      <c r="D86" s="24"/>
      <c r="E86" s="264"/>
      <c r="F86" s="264"/>
      <c r="G86" s="264"/>
      <c r="H86" s="264"/>
      <c r="I86" s="264"/>
      <c r="J86" s="264"/>
      <c r="K86" s="298"/>
      <c r="L86" s="298"/>
      <c r="M86" s="298"/>
      <c r="N86" s="298"/>
      <c r="O86" s="298"/>
      <c r="P86" s="298"/>
      <c r="Q86" s="264"/>
      <c r="R86" s="264"/>
      <c r="S86" s="298"/>
      <c r="T86" s="298"/>
      <c r="U86" s="298"/>
      <c r="V86" s="298"/>
      <c r="W86" s="298"/>
    </row>
    <row r="87" spans="1:23" s="69" customFormat="1" ht="26.1" customHeight="1">
      <c r="A87" s="188"/>
      <c r="B87" s="188"/>
      <c r="C87" s="24"/>
      <c r="D87" s="24"/>
      <c r="E87" s="264"/>
      <c r="F87" s="264"/>
      <c r="G87" s="264"/>
      <c r="H87" s="264"/>
      <c r="I87" s="264"/>
      <c r="J87" s="264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</row>
    <row r="88" spans="1:23" s="24" customFormat="1" ht="26.1" customHeight="1">
      <c r="A88" s="188"/>
      <c r="B88" s="189"/>
      <c r="E88" s="264"/>
      <c r="F88" s="264"/>
      <c r="G88" s="264"/>
      <c r="H88" s="264"/>
      <c r="I88" s="264"/>
      <c r="J88" s="264"/>
      <c r="K88" s="264"/>
      <c r="L88" s="264"/>
      <c r="M88" s="264"/>
      <c r="N88" s="264"/>
      <c r="O88" s="264"/>
      <c r="P88" s="264"/>
      <c r="Q88" s="298"/>
      <c r="R88" s="298"/>
      <c r="S88" s="264"/>
      <c r="T88" s="264"/>
      <c r="U88" s="264"/>
      <c r="V88" s="264"/>
      <c r="W88" s="264"/>
    </row>
    <row r="89" spans="1:23" s="69" customFormat="1" ht="26.1" customHeight="1">
      <c r="A89" s="176"/>
      <c r="B89" s="177"/>
      <c r="C89" s="24"/>
      <c r="D89" s="24"/>
      <c r="E89" s="264"/>
      <c r="F89" s="264"/>
      <c r="G89" s="264"/>
      <c r="H89" s="264"/>
      <c r="I89" s="264"/>
      <c r="J89" s="264"/>
      <c r="K89" s="264"/>
      <c r="L89" s="264"/>
      <c r="M89" s="264"/>
      <c r="N89" s="264"/>
      <c r="O89" s="264"/>
      <c r="P89" s="264"/>
      <c r="Q89" s="264"/>
      <c r="R89" s="264"/>
      <c r="S89" s="298"/>
      <c r="T89" s="298"/>
      <c r="U89" s="298"/>
      <c r="V89" s="298"/>
      <c r="W89" s="298"/>
    </row>
    <row r="90" spans="1:23" s="69" customFormat="1" ht="26.1" customHeight="1">
      <c r="A90" s="176"/>
      <c r="B90" s="177"/>
      <c r="C90" s="24"/>
      <c r="D90" s="24"/>
      <c r="E90" s="264"/>
      <c r="F90" s="264"/>
      <c r="G90" s="264"/>
      <c r="H90" s="264"/>
      <c r="I90" s="264"/>
      <c r="J90" s="264"/>
      <c r="K90" s="264"/>
      <c r="L90" s="264"/>
      <c r="M90" s="264"/>
      <c r="N90" s="264"/>
      <c r="O90" s="264"/>
      <c r="P90" s="264"/>
      <c r="Q90" s="264"/>
      <c r="R90" s="264"/>
      <c r="S90" s="298"/>
      <c r="T90" s="298"/>
      <c r="U90" s="298"/>
      <c r="V90" s="298"/>
      <c r="W90" s="298"/>
    </row>
    <row r="91" spans="1:23" s="24" customFormat="1" ht="26.1" customHeight="1">
      <c r="A91" s="176"/>
      <c r="B91" s="177"/>
      <c r="E91" s="264"/>
      <c r="F91" s="264"/>
      <c r="G91" s="264"/>
      <c r="H91" s="264"/>
      <c r="I91" s="264"/>
      <c r="J91" s="264"/>
      <c r="K91" s="298"/>
      <c r="L91" s="298"/>
      <c r="M91" s="298"/>
      <c r="N91" s="298"/>
      <c r="O91" s="298"/>
      <c r="P91" s="298"/>
      <c r="Q91" s="264"/>
      <c r="R91" s="264"/>
      <c r="S91" s="264"/>
      <c r="T91" s="264"/>
      <c r="U91" s="264"/>
      <c r="V91" s="264"/>
      <c r="W91" s="264"/>
    </row>
    <row r="92" spans="1:23" s="24" customFormat="1" ht="26.1" customHeight="1">
      <c r="A92" s="176"/>
      <c r="B92" s="176"/>
      <c r="E92" s="264"/>
      <c r="F92" s="264"/>
      <c r="G92" s="264"/>
      <c r="H92" s="264"/>
      <c r="I92" s="264"/>
      <c r="J92" s="264"/>
      <c r="K92" s="264"/>
      <c r="L92" s="264"/>
      <c r="M92" s="264"/>
      <c r="N92" s="264"/>
      <c r="O92" s="264"/>
      <c r="P92" s="264"/>
      <c r="Q92" s="264"/>
      <c r="R92" s="264"/>
      <c r="S92" s="264"/>
      <c r="T92" s="264"/>
      <c r="U92" s="264"/>
      <c r="V92" s="264"/>
      <c r="W92" s="264"/>
    </row>
    <row r="93" spans="1:23" s="24" customFormat="1" ht="26.1" customHeight="1">
      <c r="A93" s="176"/>
      <c r="B93" s="176"/>
      <c r="E93" s="264"/>
      <c r="F93" s="264"/>
      <c r="G93" s="264"/>
      <c r="H93" s="264"/>
      <c r="I93" s="264"/>
      <c r="J93" s="264"/>
      <c r="K93" s="298"/>
      <c r="L93" s="298"/>
      <c r="M93" s="298"/>
      <c r="N93" s="298"/>
      <c r="O93" s="298"/>
      <c r="P93" s="298"/>
      <c r="Q93" s="264"/>
      <c r="R93" s="264"/>
      <c r="S93" s="264"/>
      <c r="T93" s="264"/>
      <c r="U93" s="264"/>
      <c r="V93" s="264"/>
      <c r="W93" s="264"/>
    </row>
    <row r="94" spans="1:23" s="69" customFormat="1" ht="26.1" customHeight="1">
      <c r="A94" s="176"/>
      <c r="B94" s="176"/>
      <c r="C94" s="24"/>
      <c r="D94" s="24"/>
      <c r="E94" s="264"/>
      <c r="F94" s="264"/>
      <c r="G94" s="264"/>
      <c r="H94" s="264"/>
      <c r="I94" s="264"/>
      <c r="J94" s="264"/>
      <c r="K94" s="298"/>
      <c r="L94" s="298"/>
      <c r="M94" s="298"/>
      <c r="N94" s="298"/>
      <c r="O94" s="298"/>
      <c r="P94" s="298"/>
      <c r="Q94" s="264"/>
      <c r="R94" s="264"/>
      <c r="S94" s="298"/>
      <c r="T94" s="298"/>
      <c r="U94" s="298"/>
      <c r="V94" s="298"/>
      <c r="W94" s="298"/>
    </row>
    <row r="95" spans="1:23" s="175" customFormat="1" ht="26.1" customHeight="1">
      <c r="A95" s="176"/>
      <c r="B95" s="177"/>
      <c r="C95" s="24"/>
      <c r="D95" s="24"/>
      <c r="E95" s="264"/>
      <c r="F95" s="264"/>
      <c r="G95" s="264"/>
      <c r="H95" s="264"/>
      <c r="I95" s="264"/>
      <c r="J95" s="264"/>
      <c r="K95" s="298"/>
      <c r="L95" s="298"/>
      <c r="M95" s="298"/>
      <c r="N95" s="298"/>
      <c r="O95" s="298"/>
      <c r="P95" s="298"/>
      <c r="Q95" s="298"/>
      <c r="R95" s="298"/>
      <c r="S95" s="382"/>
      <c r="T95" s="382"/>
      <c r="U95" s="382"/>
      <c r="V95" s="382"/>
      <c r="W95" s="382"/>
    </row>
    <row r="96" spans="1:23" s="69" customFormat="1" ht="26.1" customHeight="1">
      <c r="A96" s="176"/>
      <c r="B96" s="176"/>
      <c r="C96" s="24"/>
      <c r="D96" s="2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98"/>
      <c r="R96" s="298"/>
      <c r="S96" s="298"/>
      <c r="T96" s="298"/>
      <c r="U96" s="298"/>
      <c r="V96" s="298"/>
      <c r="W96" s="298"/>
    </row>
    <row r="97" spans="1:23" s="69" customFormat="1" ht="26.1" customHeight="1">
      <c r="A97" s="176"/>
      <c r="B97" s="177"/>
      <c r="C97" s="24"/>
      <c r="D97" s="24"/>
      <c r="E97" s="264"/>
      <c r="F97" s="264"/>
      <c r="G97" s="264"/>
      <c r="H97" s="264"/>
      <c r="I97" s="264"/>
      <c r="J97" s="264"/>
      <c r="K97" s="298"/>
      <c r="L97" s="298"/>
      <c r="M97" s="298"/>
      <c r="N97" s="298"/>
      <c r="O97" s="298"/>
      <c r="P97" s="298"/>
      <c r="Q97" s="264"/>
      <c r="R97" s="264"/>
      <c r="S97" s="298"/>
      <c r="T97" s="298"/>
      <c r="U97" s="298"/>
      <c r="V97" s="298"/>
      <c r="W97" s="298"/>
    </row>
    <row r="98" spans="1:23" s="24" customFormat="1" ht="26.1" customHeight="1">
      <c r="A98" s="170"/>
      <c r="B98" s="171"/>
      <c r="E98" s="264"/>
      <c r="F98" s="264"/>
      <c r="G98" s="264"/>
      <c r="H98" s="264"/>
      <c r="I98" s="264"/>
      <c r="J98" s="264"/>
      <c r="K98" s="264"/>
      <c r="L98" s="264"/>
      <c r="M98" s="264"/>
      <c r="N98" s="264"/>
      <c r="O98" s="264"/>
      <c r="P98" s="264"/>
      <c r="Q98" s="264"/>
      <c r="R98" s="264"/>
      <c r="S98" s="264"/>
      <c r="T98" s="264"/>
      <c r="U98" s="264"/>
      <c r="V98" s="264"/>
      <c r="W98" s="264"/>
    </row>
    <row r="99" spans="1:23" s="69" customFormat="1" ht="26.1" customHeight="1">
      <c r="A99" s="170"/>
      <c r="B99" s="171"/>
      <c r="C99" s="24"/>
      <c r="D99" s="24"/>
      <c r="E99" s="264"/>
      <c r="F99" s="264"/>
      <c r="G99" s="264"/>
      <c r="H99" s="264"/>
      <c r="I99" s="264"/>
      <c r="J99" s="264"/>
      <c r="K99" s="298"/>
      <c r="L99" s="298"/>
      <c r="M99" s="298"/>
      <c r="N99" s="298"/>
      <c r="O99" s="298"/>
      <c r="P99" s="298"/>
      <c r="Q99" s="264"/>
      <c r="R99" s="264"/>
      <c r="S99" s="298"/>
      <c r="T99" s="298"/>
      <c r="U99" s="298"/>
      <c r="V99" s="298"/>
      <c r="W99" s="298"/>
    </row>
    <row r="100" spans="1:23" s="69" customFormat="1" ht="26.1" customHeight="1">
      <c r="A100" s="170"/>
      <c r="B100" s="170"/>
      <c r="C100" s="24"/>
      <c r="D100" s="24"/>
      <c r="E100" s="264"/>
      <c r="F100" s="264"/>
      <c r="G100" s="264"/>
      <c r="H100" s="264"/>
      <c r="I100" s="264"/>
      <c r="J100" s="264"/>
      <c r="K100" s="264"/>
      <c r="L100" s="264"/>
      <c r="M100" s="264"/>
      <c r="N100" s="264"/>
      <c r="O100" s="264"/>
      <c r="P100" s="264"/>
      <c r="Q100" s="264"/>
      <c r="R100" s="264"/>
      <c r="S100" s="298"/>
      <c r="T100" s="298"/>
      <c r="U100" s="298"/>
      <c r="V100" s="298"/>
      <c r="W100" s="298"/>
    </row>
    <row r="101" spans="1:23" s="24" customFormat="1" ht="26.1" customHeight="1">
      <c r="A101" s="170"/>
      <c r="B101" s="171"/>
      <c r="E101" s="264"/>
      <c r="F101" s="264"/>
      <c r="G101" s="264"/>
      <c r="H101" s="264"/>
      <c r="I101" s="264"/>
      <c r="J101" s="264"/>
      <c r="K101" s="298"/>
      <c r="L101" s="298"/>
      <c r="M101" s="298"/>
      <c r="N101" s="298"/>
      <c r="O101" s="298"/>
      <c r="P101" s="298"/>
      <c r="Q101" s="298"/>
      <c r="R101" s="298"/>
      <c r="S101" s="264"/>
      <c r="T101" s="264"/>
      <c r="U101" s="264"/>
      <c r="V101" s="264"/>
      <c r="W101" s="264"/>
    </row>
    <row r="102" spans="1:23" s="69" customFormat="1" ht="44.25" customHeight="1">
      <c r="A102" s="170"/>
      <c r="B102" s="170"/>
      <c r="C102" s="24"/>
      <c r="D102" s="24"/>
      <c r="E102" s="264"/>
      <c r="F102" s="264"/>
      <c r="G102" s="264"/>
      <c r="H102" s="264"/>
      <c r="I102" s="264"/>
      <c r="J102" s="264"/>
      <c r="K102" s="264"/>
      <c r="L102" s="264"/>
      <c r="M102" s="264"/>
      <c r="N102" s="264"/>
      <c r="O102" s="264"/>
      <c r="P102" s="264"/>
      <c r="Q102" s="298"/>
      <c r="R102" s="298"/>
      <c r="S102" s="298"/>
      <c r="T102" s="298"/>
      <c r="U102" s="298"/>
      <c r="V102" s="298"/>
      <c r="W102" s="298"/>
    </row>
    <row r="103" spans="1:23" s="24" customFormat="1" ht="44.25" customHeight="1">
      <c r="A103" s="170"/>
      <c r="B103" s="171"/>
      <c r="E103" s="264"/>
      <c r="F103" s="264"/>
      <c r="G103" s="264"/>
      <c r="H103" s="264"/>
      <c r="I103" s="264"/>
      <c r="J103" s="264"/>
      <c r="K103" s="264"/>
      <c r="L103" s="264"/>
      <c r="M103" s="264"/>
      <c r="N103" s="264"/>
      <c r="O103" s="264"/>
      <c r="P103" s="264"/>
      <c r="Q103" s="264"/>
      <c r="R103" s="264"/>
      <c r="S103" s="264"/>
      <c r="T103" s="264"/>
      <c r="U103" s="264"/>
      <c r="V103" s="264"/>
      <c r="W103" s="264"/>
    </row>
    <row r="104" spans="1:23" s="24" customFormat="1" ht="26.1" customHeight="1">
      <c r="A104" s="170"/>
      <c r="B104" s="170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  <c r="S104" s="264"/>
      <c r="T104" s="264"/>
      <c r="U104" s="264"/>
      <c r="V104" s="264"/>
      <c r="W104" s="264"/>
    </row>
    <row r="105" spans="1:23" s="69" customFormat="1" ht="29.25" customHeight="1">
      <c r="A105" s="170"/>
      <c r="B105" s="171"/>
      <c r="C105" s="24"/>
      <c r="D105" s="24"/>
      <c r="E105" s="264"/>
      <c r="F105" s="264"/>
      <c r="G105" s="264"/>
      <c r="H105" s="264"/>
      <c r="I105" s="264"/>
      <c r="J105" s="264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</row>
    <row r="106" spans="1:23" s="69" customFormat="1" ht="26.1" customHeight="1">
      <c r="A106" s="170"/>
      <c r="B106" s="170"/>
      <c r="C106" s="24"/>
      <c r="D106" s="24"/>
      <c r="E106" s="264"/>
      <c r="F106" s="264"/>
      <c r="G106" s="264"/>
      <c r="H106" s="264"/>
      <c r="I106" s="264"/>
      <c r="J106" s="264"/>
      <c r="K106" s="264"/>
      <c r="L106" s="264"/>
      <c r="M106" s="264"/>
      <c r="N106" s="264"/>
      <c r="O106" s="264"/>
      <c r="P106" s="264"/>
      <c r="Q106" s="264"/>
      <c r="R106" s="264"/>
      <c r="S106" s="298"/>
      <c r="T106" s="298"/>
      <c r="U106" s="298"/>
      <c r="V106" s="298"/>
      <c r="W106" s="298"/>
    </row>
    <row r="107" spans="1:23" s="69" customFormat="1" ht="33.75" customHeight="1">
      <c r="A107" s="170"/>
      <c r="B107" s="170"/>
      <c r="C107" s="24"/>
      <c r="D107" s="24"/>
      <c r="E107" s="264"/>
      <c r="F107" s="264"/>
      <c r="G107" s="264"/>
      <c r="H107" s="264"/>
      <c r="I107" s="264"/>
      <c r="J107" s="264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</row>
    <row r="108" spans="1:23" s="69" customFormat="1" ht="26.1" customHeight="1">
      <c r="A108" s="170"/>
      <c r="B108" s="170"/>
      <c r="C108" s="24"/>
      <c r="D108" s="24"/>
      <c r="E108" s="264"/>
      <c r="F108" s="264"/>
      <c r="G108" s="264"/>
      <c r="H108" s="264"/>
      <c r="I108" s="264"/>
      <c r="J108" s="264"/>
      <c r="K108" s="298"/>
      <c r="L108" s="298"/>
      <c r="M108" s="298"/>
      <c r="N108" s="298"/>
      <c r="O108" s="298"/>
      <c r="P108" s="298"/>
      <c r="Q108" s="264"/>
      <c r="R108" s="264"/>
      <c r="S108" s="298"/>
      <c r="T108" s="298"/>
      <c r="U108" s="298"/>
      <c r="V108" s="298"/>
      <c r="W108" s="298"/>
    </row>
    <row r="109" spans="1:23" s="24" customFormat="1" ht="26.1" customHeight="1">
      <c r="A109" s="170"/>
      <c r="B109" s="171"/>
      <c r="E109" s="264"/>
      <c r="F109" s="264"/>
      <c r="G109" s="264"/>
      <c r="H109" s="264"/>
      <c r="I109" s="264"/>
      <c r="J109" s="264"/>
      <c r="K109" s="264"/>
      <c r="L109" s="264"/>
      <c r="M109" s="264"/>
      <c r="N109" s="264"/>
      <c r="O109" s="264"/>
      <c r="P109" s="264"/>
      <c r="Q109" s="298"/>
      <c r="R109" s="298"/>
      <c r="S109" s="264"/>
      <c r="T109" s="264"/>
      <c r="U109" s="264"/>
      <c r="V109" s="264"/>
      <c r="W109" s="264"/>
    </row>
    <row r="110" spans="1:23" s="69" customFormat="1" ht="26.1" customHeight="1">
      <c r="A110" s="170"/>
      <c r="B110" s="170"/>
      <c r="C110" s="24"/>
      <c r="D110" s="24"/>
      <c r="E110" s="264"/>
      <c r="F110" s="264"/>
      <c r="G110" s="264"/>
      <c r="H110" s="264"/>
      <c r="I110" s="264"/>
      <c r="J110" s="264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</row>
    <row r="111" spans="1:23" s="175" customFormat="1" ht="26.1" customHeight="1">
      <c r="A111" s="170"/>
      <c r="B111" s="171"/>
      <c r="C111" s="24"/>
      <c r="D111" s="24"/>
      <c r="E111" s="264"/>
      <c r="F111" s="264"/>
      <c r="G111" s="264"/>
      <c r="H111" s="264"/>
      <c r="I111" s="264"/>
      <c r="J111" s="264"/>
      <c r="K111" s="298"/>
      <c r="L111" s="298"/>
      <c r="M111" s="298"/>
      <c r="N111" s="298"/>
      <c r="O111" s="298"/>
      <c r="P111" s="298"/>
      <c r="Q111" s="298"/>
      <c r="R111" s="298"/>
      <c r="S111" s="382"/>
      <c r="T111" s="382"/>
      <c r="U111" s="382"/>
      <c r="V111" s="382"/>
      <c r="W111" s="382"/>
    </row>
    <row r="112" spans="1:23" s="69" customFormat="1" ht="41.25" customHeight="1">
      <c r="A112" s="170"/>
      <c r="B112" s="171"/>
      <c r="C112" s="24"/>
      <c r="D112" s="24"/>
      <c r="E112" s="264"/>
      <c r="F112" s="264"/>
      <c r="G112" s="264"/>
      <c r="H112" s="264"/>
      <c r="I112" s="383"/>
      <c r="J112" s="383"/>
      <c r="K112" s="384"/>
      <c r="L112" s="384"/>
      <c r="M112" s="384"/>
      <c r="N112" s="384"/>
      <c r="O112" s="384"/>
      <c r="P112" s="384"/>
      <c r="Q112" s="298"/>
      <c r="R112" s="298"/>
      <c r="S112" s="298"/>
      <c r="T112" s="298"/>
      <c r="U112" s="298"/>
      <c r="V112" s="298"/>
      <c r="W112" s="298"/>
    </row>
    <row r="113" spans="1:23" s="24" customFormat="1" ht="36.75" customHeight="1">
      <c r="A113" s="170"/>
      <c r="B113" s="170"/>
      <c r="E113" s="264"/>
      <c r="F113" s="264"/>
      <c r="G113" s="264"/>
      <c r="H113" s="264"/>
      <c r="I113" s="264"/>
      <c r="J113" s="264"/>
      <c r="K113" s="298"/>
      <c r="L113" s="298"/>
      <c r="M113" s="298"/>
      <c r="N113" s="298"/>
      <c r="O113" s="298"/>
      <c r="P113" s="298"/>
      <c r="Q113" s="264"/>
      <c r="R113" s="264"/>
      <c r="S113" s="264"/>
      <c r="T113" s="264"/>
      <c r="U113" s="264"/>
      <c r="V113" s="264"/>
      <c r="W113" s="264"/>
    </row>
    <row r="114" spans="1:23" s="69" customFormat="1" ht="44.25" customHeight="1">
      <c r="A114" s="170"/>
      <c r="B114" s="171"/>
      <c r="C114" s="24"/>
      <c r="D114" s="2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98"/>
      <c r="R114" s="298"/>
      <c r="S114" s="298"/>
      <c r="T114" s="298"/>
      <c r="U114" s="298"/>
      <c r="V114" s="298"/>
      <c r="W114" s="298"/>
    </row>
    <row r="115" spans="1:23" s="24" customFormat="1" ht="26.1" customHeight="1">
      <c r="A115" s="170"/>
      <c r="B115" s="171"/>
      <c r="E115" s="264"/>
      <c r="F115" s="264"/>
      <c r="G115" s="264"/>
      <c r="H115" s="264"/>
      <c r="I115" s="264"/>
      <c r="J115" s="264"/>
      <c r="K115" s="298"/>
      <c r="L115" s="298"/>
      <c r="M115" s="298"/>
      <c r="N115" s="298"/>
      <c r="O115" s="298"/>
      <c r="P115" s="298"/>
      <c r="Q115" s="298"/>
      <c r="R115" s="298"/>
      <c r="S115" s="264"/>
      <c r="T115" s="264"/>
      <c r="U115" s="264"/>
      <c r="V115" s="264"/>
      <c r="W115" s="264"/>
    </row>
    <row r="116" spans="1:23" s="24" customFormat="1" ht="26.1" customHeight="1">
      <c r="A116" s="172"/>
      <c r="B116" s="173"/>
      <c r="C116" s="123"/>
      <c r="D116" s="123"/>
      <c r="E116" s="383"/>
      <c r="F116" s="383"/>
      <c r="G116" s="383"/>
      <c r="H116" s="383"/>
      <c r="I116" s="264"/>
      <c r="J116" s="264"/>
      <c r="K116" s="264"/>
      <c r="L116" s="264"/>
      <c r="M116" s="264"/>
      <c r="N116" s="264"/>
      <c r="O116" s="264"/>
      <c r="P116" s="264"/>
      <c r="Q116" s="298"/>
      <c r="R116" s="298"/>
      <c r="S116" s="264"/>
      <c r="T116" s="264"/>
      <c r="U116" s="264"/>
      <c r="V116" s="264"/>
      <c r="W116" s="264"/>
    </row>
    <row r="117" spans="1:23" s="24" customFormat="1" ht="26.1" customHeight="1">
      <c r="A117" s="170"/>
      <c r="B117" s="171"/>
      <c r="E117" s="264"/>
      <c r="F117" s="264"/>
      <c r="G117" s="264"/>
      <c r="H117" s="264"/>
      <c r="I117" s="264"/>
      <c r="J117" s="264"/>
      <c r="K117" s="298"/>
      <c r="L117" s="298"/>
      <c r="M117" s="298"/>
      <c r="N117" s="298"/>
      <c r="O117" s="298"/>
      <c r="P117" s="298"/>
      <c r="Q117" s="298"/>
      <c r="R117" s="298"/>
      <c r="S117" s="264"/>
      <c r="T117" s="264"/>
      <c r="U117" s="264"/>
      <c r="V117" s="264"/>
      <c r="W117" s="264"/>
    </row>
    <row r="118" spans="1:23" s="24" customFormat="1" ht="26.1" customHeight="1">
      <c r="A118" s="170"/>
      <c r="B118" s="170"/>
      <c r="E118" s="264"/>
      <c r="F118" s="264"/>
      <c r="G118" s="264"/>
      <c r="H118" s="264"/>
      <c r="I118" s="264"/>
      <c r="J118" s="264"/>
      <c r="K118" s="298"/>
      <c r="L118" s="298"/>
      <c r="M118" s="298"/>
      <c r="N118" s="298"/>
      <c r="O118" s="298"/>
      <c r="P118" s="298"/>
      <c r="Q118" s="298"/>
      <c r="R118" s="298"/>
      <c r="S118" s="264"/>
      <c r="T118" s="264"/>
      <c r="U118" s="264"/>
      <c r="V118" s="264"/>
      <c r="W118" s="264"/>
    </row>
    <row r="119" spans="1:23" s="24" customFormat="1" ht="26.1" customHeight="1">
      <c r="A119" s="170"/>
      <c r="B119" s="171"/>
      <c r="E119" s="264"/>
      <c r="F119" s="264"/>
      <c r="G119" s="264"/>
      <c r="H119" s="264"/>
      <c r="I119" s="264"/>
      <c r="J119" s="264"/>
      <c r="K119" s="264"/>
      <c r="L119" s="264"/>
      <c r="M119" s="264"/>
      <c r="N119" s="264"/>
      <c r="O119" s="264"/>
      <c r="P119" s="264"/>
      <c r="Q119" s="382"/>
      <c r="R119" s="382"/>
      <c r="S119" s="264"/>
      <c r="T119" s="264"/>
      <c r="U119" s="264"/>
      <c r="V119" s="264"/>
      <c r="W119" s="264"/>
    </row>
    <row r="120" spans="1:23" s="24" customFormat="1" ht="26.1" customHeight="1">
      <c r="A120" s="170"/>
      <c r="B120" s="170"/>
      <c r="E120" s="264"/>
      <c r="F120" s="264"/>
      <c r="G120" s="264"/>
      <c r="H120" s="264"/>
      <c r="I120" s="264"/>
      <c r="J120" s="264"/>
      <c r="K120" s="264"/>
      <c r="L120" s="264"/>
      <c r="M120" s="264"/>
      <c r="N120" s="264"/>
      <c r="O120" s="264"/>
      <c r="P120" s="264"/>
      <c r="Q120" s="264"/>
      <c r="R120" s="264"/>
      <c r="S120" s="264"/>
      <c r="T120" s="264"/>
      <c r="U120" s="264"/>
      <c r="V120" s="264"/>
      <c r="W120" s="264"/>
    </row>
    <row r="121" spans="1:23" s="69" customFormat="1" ht="26.1" customHeight="1">
      <c r="A121" s="170"/>
      <c r="B121" s="171"/>
      <c r="C121" s="24"/>
      <c r="D121" s="24"/>
      <c r="E121" s="264"/>
      <c r="F121" s="264"/>
      <c r="G121" s="264"/>
      <c r="H121" s="264"/>
      <c r="I121" s="264"/>
      <c r="J121" s="264"/>
      <c r="K121" s="264"/>
      <c r="L121" s="264"/>
      <c r="M121" s="264"/>
      <c r="N121" s="264"/>
      <c r="O121" s="264"/>
      <c r="P121" s="264"/>
      <c r="Q121" s="264"/>
      <c r="R121" s="264"/>
      <c r="S121" s="298"/>
      <c r="T121" s="298"/>
      <c r="U121" s="298"/>
      <c r="V121" s="298"/>
      <c r="W121" s="298"/>
    </row>
    <row r="122" spans="1:23" s="69" customFormat="1" ht="26.1" customHeight="1">
      <c r="A122" s="176"/>
      <c r="B122" s="177"/>
      <c r="C122" s="24"/>
      <c r="D122" s="24"/>
      <c r="E122" s="264"/>
      <c r="F122" s="264"/>
      <c r="G122" s="264"/>
      <c r="H122" s="264"/>
      <c r="I122" s="264"/>
      <c r="J122" s="264"/>
      <c r="K122" s="264"/>
      <c r="L122" s="264"/>
      <c r="M122" s="264"/>
      <c r="N122" s="264"/>
      <c r="O122" s="264"/>
      <c r="P122" s="264"/>
      <c r="Q122" s="298"/>
      <c r="R122" s="298"/>
      <c r="S122" s="298"/>
      <c r="T122" s="298"/>
      <c r="U122" s="298"/>
      <c r="V122" s="298"/>
      <c r="W122" s="298"/>
    </row>
    <row r="123" spans="1:23" s="24" customFormat="1" ht="26.1" customHeight="1">
      <c r="A123" s="178"/>
      <c r="B123" s="178"/>
      <c r="E123" s="264"/>
      <c r="F123" s="264"/>
      <c r="G123" s="264"/>
      <c r="H123" s="264"/>
      <c r="I123" s="264"/>
      <c r="J123" s="264"/>
      <c r="K123" s="264"/>
      <c r="L123" s="264"/>
      <c r="M123" s="264"/>
      <c r="N123" s="264"/>
      <c r="O123" s="264"/>
      <c r="P123" s="264"/>
      <c r="Q123" s="264"/>
      <c r="R123" s="264"/>
      <c r="S123" s="264"/>
      <c r="T123" s="264"/>
      <c r="U123" s="264"/>
      <c r="V123" s="264"/>
      <c r="W123" s="264"/>
    </row>
    <row r="124" spans="1:23" s="24" customFormat="1" ht="26.1" customHeight="1">
      <c r="A124" s="178"/>
      <c r="B124" s="178"/>
      <c r="Q124" s="69"/>
      <c r="R124" s="69"/>
    </row>
    <row r="125" spans="1:23" s="24" customFormat="1" ht="26.1" customHeight="1">
      <c r="A125" s="178"/>
      <c r="B125" s="178"/>
      <c r="K125" s="69"/>
      <c r="L125" s="69"/>
      <c r="M125" s="69"/>
      <c r="N125" s="69"/>
      <c r="O125" s="69"/>
      <c r="P125" s="69"/>
    </row>
    <row r="126" spans="1:23" s="24" customFormat="1" ht="26.1" customHeight="1">
      <c r="A126" s="178"/>
      <c r="B126" s="178"/>
      <c r="K126" s="69"/>
      <c r="L126" s="69"/>
      <c r="M126" s="69"/>
      <c r="N126" s="69"/>
      <c r="O126" s="69"/>
      <c r="P126" s="69"/>
      <c r="Q126" s="69"/>
      <c r="R126" s="69"/>
    </row>
    <row r="127" spans="1:23" s="69" customFormat="1" ht="26.1" customHeight="1">
      <c r="A127" s="178"/>
      <c r="B127" s="178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</row>
    <row r="128" spans="1:23" s="69" customFormat="1" ht="26.1" customHeight="1">
      <c r="A128" s="178"/>
      <c r="B128" s="178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</row>
    <row r="129" spans="1:18" s="24" customFormat="1" ht="26.1" customHeight="1">
      <c r="A129" s="178"/>
      <c r="B129" s="179"/>
    </row>
    <row r="130" spans="1:18" s="24" customFormat="1" ht="26.1" customHeight="1">
      <c r="A130" s="178"/>
      <c r="B130" s="179"/>
      <c r="Q130" s="69"/>
      <c r="R130" s="69"/>
    </row>
    <row r="131" spans="1:18" s="24" customFormat="1" ht="26.1" customHeight="1">
      <c r="A131" s="178"/>
      <c r="B131" s="178"/>
      <c r="K131" s="69"/>
      <c r="L131" s="69"/>
      <c r="M131" s="69"/>
      <c r="N131" s="69"/>
      <c r="O131" s="69"/>
      <c r="P131" s="69"/>
      <c r="Q131" s="69"/>
      <c r="R131" s="69"/>
    </row>
    <row r="132" spans="1:18" s="69" customFormat="1" ht="26.1" customHeight="1">
      <c r="A132" s="178"/>
      <c r="B132" s="178"/>
      <c r="C132" s="24"/>
      <c r="D132" s="24"/>
      <c r="E132" s="24"/>
      <c r="F132" s="24"/>
      <c r="G132" s="24"/>
      <c r="H132" s="24"/>
      <c r="I132" s="24"/>
      <c r="J132" s="24"/>
      <c r="K132" s="190" t="e">
        <f>#REF!</f>
        <v>#REF!</v>
      </c>
      <c r="Q132" s="24"/>
      <c r="R132" s="24"/>
    </row>
    <row r="133" spans="1:18" s="24" customFormat="1" ht="26.1" customHeight="1">
      <c r="A133" s="178"/>
      <c r="B133" s="178"/>
    </row>
    <row r="134" spans="1:18" s="24" customFormat="1" ht="26.1" customHeight="1">
      <c r="A134" s="178"/>
      <c r="B134" s="178"/>
    </row>
    <row r="135" spans="1:18" s="69" customFormat="1" ht="26.1" customHeight="1">
      <c r="A135" s="178"/>
      <c r="B135" s="179"/>
      <c r="C135" s="24"/>
      <c r="D135" s="24"/>
      <c r="E135" s="24"/>
      <c r="F135" s="24"/>
      <c r="G135" s="24"/>
      <c r="H135" s="24"/>
      <c r="I135" s="24"/>
      <c r="J135" s="24"/>
    </row>
    <row r="136" spans="1:18" s="69" customFormat="1" ht="26.1" customHeight="1">
      <c r="A136" s="178"/>
      <c r="B136" s="179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</row>
    <row r="137" spans="1:18" s="24" customFormat="1" ht="26.1" customHeight="1">
      <c r="A137" s="178"/>
      <c r="B137" s="178"/>
      <c r="K137" s="69"/>
      <c r="L137" s="69"/>
      <c r="M137" s="69"/>
      <c r="N137" s="69"/>
      <c r="O137" s="69"/>
      <c r="P137" s="69"/>
      <c r="Q137" s="69"/>
      <c r="R137" s="69"/>
    </row>
    <row r="138" spans="1:18" s="69" customFormat="1" ht="26.1" customHeight="1">
      <c r="A138" s="178"/>
      <c r="B138" s="178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</row>
    <row r="139" spans="1:18" s="69" customFormat="1" ht="26.1" customHeight="1">
      <c r="A139" s="178"/>
      <c r="B139" s="179"/>
      <c r="C139" s="24"/>
      <c r="D139" s="24"/>
      <c r="E139" s="24"/>
      <c r="F139" s="24"/>
      <c r="G139" s="24"/>
      <c r="H139" s="24"/>
      <c r="I139" s="24"/>
      <c r="J139" s="24"/>
    </row>
    <row r="140" spans="1:18" s="24" customFormat="1" ht="26.1" customHeight="1">
      <c r="A140" s="178"/>
      <c r="B140" s="178"/>
      <c r="K140" s="69"/>
      <c r="L140" s="69"/>
      <c r="M140" s="69"/>
      <c r="N140" s="69"/>
      <c r="O140" s="69"/>
      <c r="P140" s="69"/>
      <c r="Q140" s="69"/>
      <c r="R140" s="69"/>
    </row>
    <row r="141" spans="1:18" s="69" customFormat="1" ht="26.1" customHeight="1">
      <c r="A141" s="178"/>
      <c r="B141" s="179"/>
      <c r="C141" s="24"/>
      <c r="D141" s="24"/>
      <c r="E141" s="24"/>
      <c r="F141" s="24"/>
      <c r="G141" s="24"/>
      <c r="H141" s="24"/>
      <c r="I141" s="24"/>
      <c r="J141" s="24"/>
      <c r="Q141" s="24"/>
      <c r="R141" s="24"/>
    </row>
    <row r="142" spans="1:18" s="69" customFormat="1" ht="26.1" customHeight="1">
      <c r="A142" s="178"/>
      <c r="B142" s="178"/>
      <c r="C142" s="24"/>
      <c r="D142" s="24"/>
      <c r="E142" s="24"/>
      <c r="F142" s="24"/>
      <c r="G142" s="24"/>
      <c r="H142" s="24"/>
      <c r="I142" s="24"/>
      <c r="J142" s="24"/>
    </row>
    <row r="143" spans="1:18" s="24" customFormat="1" ht="26.1" customHeight="1">
      <c r="A143" s="178"/>
      <c r="B143" s="179"/>
    </row>
    <row r="144" spans="1:18" s="24" customFormat="1" ht="30.75" customHeight="1">
      <c r="A144" s="178"/>
      <c r="B144" s="179"/>
      <c r="K144" s="69"/>
      <c r="L144" s="69"/>
      <c r="M144" s="69"/>
      <c r="N144" s="69"/>
      <c r="O144" s="69"/>
      <c r="P144" s="69"/>
    </row>
    <row r="145" spans="1:18" s="24" customFormat="1" ht="26.1" customHeight="1">
      <c r="A145" s="178"/>
      <c r="B145" s="179"/>
      <c r="K145" s="69"/>
      <c r="L145" s="69"/>
      <c r="M145" s="69"/>
      <c r="N145" s="69"/>
      <c r="O145" s="69"/>
      <c r="P145" s="69"/>
      <c r="Q145" s="69"/>
      <c r="R145" s="69"/>
    </row>
    <row r="146" spans="1:18" s="69" customFormat="1" ht="26.1" customHeight="1">
      <c r="A146" s="178"/>
      <c r="B146" s="179"/>
      <c r="C146" s="24"/>
      <c r="D146" s="24"/>
      <c r="E146" s="24"/>
      <c r="F146" s="24"/>
      <c r="G146" s="24"/>
      <c r="H146" s="24"/>
      <c r="I146" s="24"/>
      <c r="J146" s="24"/>
    </row>
    <row r="147" spans="1:18" s="24" customFormat="1" ht="26.1" customHeight="1">
      <c r="A147" s="181"/>
      <c r="B147" s="181"/>
      <c r="K147" s="69"/>
      <c r="L147" s="69"/>
      <c r="M147" s="69"/>
      <c r="N147" s="69"/>
      <c r="O147" s="69"/>
      <c r="P147" s="69"/>
      <c r="Q147" s="69"/>
      <c r="R147" s="69"/>
    </row>
    <row r="148" spans="1:18" s="69" customFormat="1" ht="26.1" customHeight="1">
      <c r="A148" s="181"/>
      <c r="B148" s="182"/>
      <c r="C148" s="24"/>
      <c r="D148" s="24"/>
      <c r="E148" s="24"/>
      <c r="F148" s="24"/>
      <c r="G148" s="24"/>
      <c r="H148" s="24"/>
      <c r="I148" s="24"/>
      <c r="J148" s="24"/>
      <c r="Q148" s="24"/>
      <c r="R148" s="24"/>
    </row>
    <row r="149" spans="1:18" s="69" customFormat="1" ht="26.1" customHeight="1">
      <c r="A149" s="183"/>
      <c r="B149" s="184"/>
      <c r="C149" s="24"/>
      <c r="D149" s="24"/>
      <c r="E149" s="24"/>
      <c r="F149" s="24"/>
      <c r="G149" s="24"/>
      <c r="H149" s="24"/>
      <c r="I149" s="24"/>
      <c r="J149" s="24"/>
      <c r="K149" s="175"/>
      <c r="L149" s="175"/>
      <c r="M149" s="175"/>
      <c r="N149" s="175"/>
      <c r="O149" s="175"/>
      <c r="P149" s="175"/>
    </row>
    <row r="150" spans="1:18" s="69" customFormat="1" ht="26.1" customHeight="1">
      <c r="A150" s="183"/>
      <c r="B150" s="18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</row>
    <row r="151" spans="1:18" s="24" customFormat="1" ht="26.1" customHeight="1">
      <c r="A151" s="183"/>
      <c r="B151" s="184"/>
    </row>
    <row r="152" spans="1:18" s="69" customFormat="1" ht="26.1" customHeight="1">
      <c r="A152" s="185"/>
      <c r="B152" s="186"/>
      <c r="C152" s="24"/>
      <c r="D152" s="24"/>
      <c r="E152" s="24"/>
      <c r="F152" s="24"/>
      <c r="G152" s="24"/>
      <c r="H152" s="24"/>
      <c r="I152" s="24"/>
      <c r="J152" s="24"/>
    </row>
    <row r="153" spans="1:18" s="24" customFormat="1" ht="26.1" customHeight="1">
      <c r="A153" s="187"/>
      <c r="B153" s="187"/>
      <c r="Q153" s="69"/>
      <c r="R153" s="69"/>
    </row>
    <row r="154" spans="1:18" s="69" customFormat="1" ht="33.75" customHeight="1">
      <c r="A154" s="185"/>
      <c r="B154" s="185"/>
      <c r="C154" s="24"/>
      <c r="D154" s="24"/>
      <c r="E154" s="24"/>
      <c r="F154" s="24"/>
      <c r="G154" s="24"/>
      <c r="H154" s="24"/>
      <c r="I154" s="24"/>
      <c r="J154" s="24"/>
      <c r="Q154" s="24"/>
      <c r="R154" s="24"/>
    </row>
    <row r="155" spans="1:18" s="69" customFormat="1" ht="26.1" customHeight="1">
      <c r="A155" s="185"/>
      <c r="B155" s="185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</row>
    <row r="156" spans="1:18" s="24" customFormat="1" ht="26.1" customHeight="1">
      <c r="A156" s="188"/>
      <c r="B156" s="189"/>
      <c r="K156" s="69"/>
      <c r="L156" s="69"/>
      <c r="M156" s="69"/>
      <c r="N156" s="69"/>
      <c r="O156" s="69"/>
      <c r="P156" s="69"/>
    </row>
    <row r="157" spans="1:18" s="24" customFormat="1" ht="26.1" customHeight="1">
      <c r="A157" s="188"/>
      <c r="B157" s="188"/>
      <c r="Q157" s="69"/>
      <c r="R157" s="69"/>
    </row>
    <row r="158" spans="1:18" s="24" customFormat="1" ht="26.1" customHeight="1">
      <c r="A158" s="176"/>
      <c r="B158" s="177"/>
      <c r="K158" s="69"/>
      <c r="L158" s="69"/>
      <c r="M158" s="69"/>
      <c r="N158" s="69"/>
      <c r="O158" s="69"/>
      <c r="P158" s="69"/>
      <c r="Q158" s="69"/>
      <c r="R158" s="69"/>
    </row>
    <row r="159" spans="1:18" s="69" customFormat="1" ht="26.1" customHeight="1">
      <c r="A159" s="170"/>
      <c r="B159" s="170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</row>
    <row r="160" spans="1:18" s="24" customFormat="1" ht="26.1" customHeight="1">
      <c r="A160" s="170"/>
      <c r="B160" s="171"/>
      <c r="K160" s="69"/>
      <c r="L160" s="69"/>
      <c r="M160" s="69"/>
      <c r="N160" s="69"/>
      <c r="O160" s="69"/>
      <c r="P160" s="69"/>
      <c r="Q160" s="69"/>
      <c r="R160" s="69"/>
    </row>
    <row r="161" spans="1:18" s="69" customFormat="1" ht="26.1" customHeight="1">
      <c r="A161" s="170"/>
      <c r="B161" s="170"/>
      <c r="C161" s="24"/>
      <c r="D161" s="24"/>
      <c r="E161" s="24"/>
      <c r="F161" s="24"/>
      <c r="G161" s="24"/>
      <c r="H161" s="24"/>
      <c r="I161" s="24"/>
      <c r="J161" s="24"/>
    </row>
    <row r="162" spans="1:18" s="69" customFormat="1" ht="26.1" customHeight="1">
      <c r="A162" s="170"/>
      <c r="B162" s="171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</row>
    <row r="163" spans="1:18" s="69" customFormat="1" ht="26.1" customHeight="1">
      <c r="A163" s="170"/>
      <c r="B163" s="170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</row>
    <row r="164" spans="1:18" s="69" customFormat="1" ht="26.1" customHeight="1">
      <c r="A164" s="170"/>
      <c r="B164" s="171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</row>
    <row r="165" spans="1:18" s="24" customFormat="1" ht="26.1" customHeight="1">
      <c r="A165" s="170"/>
      <c r="B165" s="171"/>
      <c r="K165" s="69"/>
      <c r="L165" s="69"/>
      <c r="M165" s="69"/>
      <c r="N165" s="69"/>
      <c r="O165" s="69"/>
      <c r="P165" s="69"/>
      <c r="Q165" s="69"/>
      <c r="R165" s="69"/>
    </row>
    <row r="166" spans="1:18" s="69" customFormat="1" ht="26.1" customHeight="1">
      <c r="A166" s="170"/>
      <c r="B166" s="170"/>
      <c r="C166" s="24"/>
      <c r="D166" s="24"/>
      <c r="E166" s="24"/>
      <c r="F166" s="24"/>
      <c r="G166" s="24"/>
      <c r="H166" s="24"/>
      <c r="I166" s="24"/>
      <c r="J166" s="24"/>
    </row>
    <row r="167" spans="1:18" s="24" customFormat="1" ht="26.1" customHeight="1">
      <c r="A167" s="170"/>
      <c r="B167" s="170"/>
      <c r="K167" s="69"/>
      <c r="L167" s="69"/>
      <c r="M167" s="69"/>
      <c r="N167" s="69"/>
      <c r="O167" s="69"/>
      <c r="P167" s="69"/>
    </row>
    <row r="168" spans="1:18" s="24" customFormat="1" ht="26.1" customHeight="1">
      <c r="A168" s="170"/>
      <c r="B168" s="170"/>
    </row>
    <row r="169" spans="1:18" s="69" customFormat="1" ht="26.1" customHeight="1">
      <c r="A169" s="170"/>
      <c r="B169" s="171"/>
      <c r="C169" s="24"/>
      <c r="D169" s="24"/>
      <c r="E169" s="24"/>
      <c r="F169" s="24"/>
      <c r="G169" s="24"/>
      <c r="H169" s="24"/>
      <c r="I169" s="24"/>
      <c r="J169" s="24"/>
      <c r="Q169" s="24"/>
      <c r="R169" s="24"/>
    </row>
    <row r="170" spans="1:18" s="69" customFormat="1" ht="26.1" customHeight="1">
      <c r="A170" s="170"/>
      <c r="B170" s="171"/>
      <c r="C170" s="24"/>
      <c r="D170" s="24"/>
      <c r="E170" s="24"/>
      <c r="F170" s="24"/>
      <c r="G170" s="24"/>
      <c r="H170" s="24"/>
      <c r="I170" s="24"/>
      <c r="J170" s="24"/>
      <c r="Q170" s="24"/>
      <c r="R170" s="24"/>
    </row>
    <row r="171" spans="1:18" s="69" customFormat="1" ht="26.1" customHeight="1">
      <c r="A171" s="170"/>
      <c r="B171" s="171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</row>
    <row r="172" spans="1:18" s="69" customFormat="1" ht="26.1" customHeight="1">
      <c r="A172" s="170"/>
      <c r="B172" s="170"/>
      <c r="C172" s="24"/>
      <c r="D172" s="24"/>
      <c r="E172" s="24"/>
      <c r="F172" s="24"/>
      <c r="G172" s="24"/>
      <c r="H172" s="24"/>
      <c r="I172" s="24"/>
      <c r="J172" s="24"/>
      <c r="Q172" s="24"/>
      <c r="R172" s="24"/>
    </row>
    <row r="173" spans="1:18" s="69" customFormat="1" ht="26.1" customHeight="1">
      <c r="A173" s="170"/>
      <c r="B173" s="171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</row>
    <row r="174" spans="1:18" s="24" customFormat="1" ht="26.1" customHeight="1">
      <c r="A174" s="170"/>
      <c r="B174" s="171"/>
    </row>
    <row r="175" spans="1:18" s="69" customFormat="1" ht="26.1" customHeight="1">
      <c r="A175" s="170"/>
      <c r="B175" s="170"/>
      <c r="C175" s="24"/>
      <c r="D175" s="24"/>
      <c r="E175" s="24"/>
      <c r="F175" s="24"/>
      <c r="G175" s="24"/>
      <c r="H175" s="24"/>
      <c r="I175" s="24"/>
      <c r="J175" s="24"/>
      <c r="Q175" s="24"/>
      <c r="R175" s="24"/>
    </row>
    <row r="176" spans="1:18" s="69" customFormat="1" ht="26.1" customHeight="1">
      <c r="A176" s="170"/>
      <c r="B176" s="171"/>
      <c r="C176" s="24"/>
      <c r="D176" s="24"/>
      <c r="E176" s="24"/>
      <c r="F176" s="24"/>
      <c r="G176" s="24"/>
      <c r="H176" s="24"/>
      <c r="I176" s="24"/>
      <c r="J176" s="24"/>
    </row>
    <row r="177" spans="1:18" s="24" customFormat="1" ht="26.1" customHeight="1">
      <c r="A177" s="170"/>
      <c r="B177" s="170"/>
      <c r="K177" s="69"/>
      <c r="L177" s="69"/>
      <c r="M177" s="69"/>
      <c r="N177" s="69"/>
      <c r="O177" s="69"/>
      <c r="P177" s="69"/>
      <c r="Q177" s="69"/>
      <c r="R177" s="69"/>
    </row>
    <row r="178" spans="1:18" s="69" customFormat="1" ht="39.75" customHeight="1">
      <c r="A178" s="170"/>
      <c r="B178" s="170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</row>
    <row r="179" spans="1:18" s="24" customFormat="1" ht="39.75" customHeight="1">
      <c r="A179" s="170"/>
      <c r="B179" s="171"/>
      <c r="K179" s="69"/>
      <c r="L179" s="69"/>
      <c r="M179" s="69"/>
      <c r="N179" s="69"/>
      <c r="O179" s="69"/>
      <c r="P179" s="69"/>
      <c r="Q179" s="69"/>
      <c r="R179" s="69"/>
    </row>
    <row r="180" spans="1:18" s="69" customFormat="1" ht="26.1" customHeight="1">
      <c r="A180" s="170"/>
      <c r="B180" s="171"/>
      <c r="C180" s="24"/>
      <c r="D180" s="24"/>
      <c r="E180" s="24"/>
      <c r="F180" s="24"/>
      <c r="G180" s="24"/>
      <c r="H180" s="24"/>
      <c r="I180" s="24"/>
      <c r="J180" s="24"/>
    </row>
    <row r="181" spans="1:18" s="69" customFormat="1" ht="26.1" customHeight="1">
      <c r="A181" s="170"/>
      <c r="B181" s="171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</row>
    <row r="182" spans="1:18" s="69" customFormat="1" ht="26.1" customHeight="1">
      <c r="A182" s="170"/>
      <c r="B182" s="170"/>
      <c r="C182" s="24"/>
      <c r="D182" s="24"/>
      <c r="E182" s="24"/>
      <c r="F182" s="24"/>
      <c r="G182" s="24"/>
      <c r="H182" s="24"/>
      <c r="I182" s="24"/>
      <c r="J182" s="24"/>
    </row>
    <row r="183" spans="1:18" s="24" customFormat="1" ht="26.1" customHeight="1">
      <c r="A183" s="170"/>
      <c r="B183" s="171"/>
      <c r="K183" s="69"/>
      <c r="L183" s="69"/>
      <c r="M183" s="69"/>
      <c r="N183" s="69"/>
      <c r="O183" s="69"/>
      <c r="P183" s="69"/>
      <c r="Q183" s="69"/>
      <c r="R183" s="69"/>
    </row>
    <row r="184" spans="1:18" s="69" customFormat="1" ht="26.1" customHeight="1">
      <c r="A184" s="170"/>
      <c r="B184" s="171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123"/>
      <c r="R184" s="123"/>
    </row>
    <row r="185" spans="1:18" s="69" customFormat="1" ht="26.1" customHeight="1">
      <c r="A185" s="170"/>
      <c r="B185" s="170"/>
      <c r="C185" s="24"/>
      <c r="D185" s="24"/>
      <c r="E185" s="24"/>
      <c r="F185" s="24"/>
      <c r="G185" s="24"/>
      <c r="H185" s="24"/>
      <c r="I185" s="24"/>
      <c r="J185" s="24"/>
    </row>
    <row r="186" spans="1:18" s="69" customFormat="1" ht="26.1" customHeight="1">
      <c r="A186" s="176"/>
      <c r="B186" s="177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</row>
    <row r="187" spans="1:18" s="24" customFormat="1" ht="26.1" customHeight="1">
      <c r="A187" s="170"/>
      <c r="B187" s="171"/>
      <c r="K187" s="69"/>
      <c r="L187" s="69"/>
      <c r="M187" s="69"/>
      <c r="N187" s="69"/>
      <c r="O187" s="69"/>
      <c r="P187" s="69"/>
      <c r="Q187" s="69"/>
      <c r="R187" s="69"/>
    </row>
    <row r="188" spans="1:18" s="69" customFormat="1" ht="26.1" customHeight="1">
      <c r="A188" s="170"/>
      <c r="B188" s="170"/>
      <c r="C188" s="24"/>
      <c r="D188" s="24"/>
      <c r="E188" s="24"/>
      <c r="F188" s="24"/>
      <c r="G188" s="24"/>
      <c r="H188" s="24"/>
      <c r="I188" s="24"/>
      <c r="J188" s="24"/>
      <c r="Q188" s="24"/>
      <c r="R188" s="24"/>
    </row>
    <row r="189" spans="1:18" s="24" customFormat="1" ht="26.1" customHeight="1">
      <c r="A189" s="170"/>
      <c r="B189" s="171"/>
      <c r="K189" s="69"/>
      <c r="L189" s="69"/>
      <c r="M189" s="69"/>
      <c r="N189" s="69"/>
      <c r="O189" s="69"/>
      <c r="P189" s="69"/>
      <c r="Q189" s="69"/>
      <c r="R189" s="69"/>
    </row>
    <row r="190" spans="1:18" s="24" customFormat="1" ht="26.1" customHeight="1">
      <c r="A190" s="170"/>
      <c r="B190" s="170"/>
      <c r="K190" s="69"/>
      <c r="L190" s="69"/>
      <c r="M190" s="69"/>
      <c r="N190" s="69"/>
      <c r="O190" s="69"/>
      <c r="P190" s="69"/>
    </row>
    <row r="191" spans="1:18" s="69" customFormat="1" ht="26.1" customHeight="1">
      <c r="A191" s="170"/>
      <c r="B191" s="171"/>
      <c r="C191" s="24"/>
      <c r="D191" s="24"/>
      <c r="E191" s="24"/>
      <c r="F191" s="24"/>
      <c r="G191" s="24"/>
      <c r="H191" s="24"/>
      <c r="I191" s="24"/>
      <c r="J191" s="24"/>
      <c r="Q191" s="24"/>
      <c r="R191" s="24"/>
    </row>
    <row r="192" spans="1:18" s="69" customFormat="1" ht="26.1" customHeight="1">
      <c r="A192" s="170"/>
      <c r="B192" s="171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</row>
    <row r="193" spans="1:18" s="88" customFormat="1" ht="26.1" customHeight="1">
      <c r="A193" s="170"/>
      <c r="B193" s="171"/>
      <c r="C193" s="24"/>
      <c r="D193" s="24"/>
      <c r="E193" s="24"/>
      <c r="F193" s="24"/>
      <c r="G193" s="24"/>
      <c r="H193" s="24"/>
      <c r="I193" s="24"/>
      <c r="J193" s="24"/>
      <c r="K193" s="69"/>
      <c r="L193" s="69"/>
      <c r="M193" s="69"/>
      <c r="N193" s="69"/>
      <c r="O193" s="69"/>
      <c r="P193" s="69"/>
      <c r="Q193" s="69"/>
      <c r="R193" s="69"/>
    </row>
    <row r="194" spans="1:18" s="69" customFormat="1" ht="26.1" customHeight="1">
      <c r="A194" s="170"/>
      <c r="B194" s="171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</row>
    <row r="195" spans="1:18" s="88" customFormat="1" ht="26.1" customHeight="1">
      <c r="A195" s="170"/>
      <c r="B195" s="171"/>
      <c r="C195" s="24"/>
      <c r="D195" s="24"/>
      <c r="E195" s="24"/>
      <c r="F195" s="24"/>
      <c r="G195" s="24"/>
      <c r="H195" s="24"/>
      <c r="I195" s="24"/>
      <c r="J195" s="24"/>
      <c r="K195" s="69"/>
      <c r="L195" s="69"/>
      <c r="M195" s="69"/>
      <c r="N195" s="69"/>
      <c r="O195" s="69"/>
      <c r="P195" s="69"/>
      <c r="Q195" s="69"/>
      <c r="R195" s="69"/>
    </row>
    <row r="196" spans="1:18" s="69" customFormat="1" ht="26.1" customHeight="1">
      <c r="A196" s="170"/>
      <c r="B196" s="170"/>
      <c r="C196" s="24"/>
      <c r="D196" s="24"/>
      <c r="E196" s="24"/>
      <c r="F196" s="24"/>
      <c r="G196" s="24"/>
      <c r="H196" s="24"/>
      <c r="I196" s="24"/>
      <c r="J196" s="24"/>
    </row>
    <row r="197" spans="1:18" s="69" customFormat="1" ht="26.1" customHeight="1">
      <c r="A197" s="170"/>
      <c r="B197" s="171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</row>
    <row r="198" spans="1:18" s="24" customFormat="1" ht="26.1" customHeight="1">
      <c r="A198" s="170"/>
      <c r="B198" s="170"/>
    </row>
    <row r="199" spans="1:18" s="69" customFormat="1" ht="26.1" customHeight="1">
      <c r="A199" s="170"/>
      <c r="B199" s="171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</row>
    <row r="200" spans="1:18" s="69" customFormat="1" ht="26.1" customHeight="1">
      <c r="A200" s="170"/>
      <c r="B200" s="171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</row>
    <row r="201" spans="1:18" s="69" customFormat="1" ht="26.1" customHeight="1">
      <c r="A201" s="170"/>
      <c r="B201" s="170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</row>
    <row r="202" spans="1:18" s="24" customFormat="1" ht="26.1" customHeight="1">
      <c r="A202" s="170"/>
      <c r="B202" s="170"/>
      <c r="Q202" s="69"/>
      <c r="R202" s="69"/>
    </row>
    <row r="203" spans="1:18" s="69" customFormat="1" ht="26.1" customHeight="1">
      <c r="A203" s="170"/>
      <c r="B203" s="170"/>
      <c r="C203" s="24"/>
      <c r="D203" s="24"/>
      <c r="E203" s="24"/>
      <c r="F203" s="24"/>
      <c r="G203" s="24"/>
      <c r="H203" s="24"/>
      <c r="I203" s="24"/>
      <c r="J203" s="24"/>
      <c r="Q203" s="24"/>
      <c r="R203" s="24"/>
    </row>
    <row r="204" spans="1:18" s="69" customFormat="1" ht="49.5" customHeight="1">
      <c r="A204" s="170"/>
      <c r="B204" s="170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</row>
    <row r="205" spans="1:18" s="69" customFormat="1" ht="29.25" customHeight="1">
      <c r="A205" s="170"/>
      <c r="B205" s="170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 s="24" customFormat="1" ht="26.1" customHeight="1">
      <c r="A206" s="170"/>
      <c r="B206" s="170"/>
      <c r="K206" s="69"/>
      <c r="L206" s="69"/>
      <c r="M206" s="69"/>
      <c r="N206" s="69"/>
      <c r="O206" s="69"/>
      <c r="P206" s="69"/>
      <c r="Q206" s="69"/>
      <c r="R206" s="69"/>
    </row>
    <row r="207" spans="1:18" s="24" customFormat="1" ht="26.1" customHeight="1">
      <c r="A207" s="170"/>
      <c r="B207" s="171"/>
      <c r="K207" s="69"/>
      <c r="L207" s="69"/>
      <c r="M207" s="69"/>
      <c r="N207" s="69"/>
      <c r="O207" s="69"/>
      <c r="P207" s="69"/>
    </row>
    <row r="208" spans="1:18" s="24" customFormat="1" ht="26.1" customHeight="1">
      <c r="A208" s="170"/>
      <c r="B208" s="170"/>
      <c r="K208" s="69"/>
      <c r="L208" s="69"/>
      <c r="M208" s="69"/>
      <c r="N208" s="69"/>
      <c r="O208" s="69"/>
      <c r="P208" s="69"/>
      <c r="Q208" s="69"/>
      <c r="R208" s="69"/>
    </row>
    <row r="209" spans="1:18" s="24" customFormat="1" ht="26.1" customHeight="1">
      <c r="A209" s="170"/>
      <c r="B209" s="170"/>
      <c r="K209" s="69"/>
      <c r="L209" s="69"/>
      <c r="M209" s="69"/>
      <c r="N209" s="69"/>
      <c r="O209" s="69"/>
      <c r="P209" s="69"/>
      <c r="Q209" s="69"/>
      <c r="R209" s="69"/>
    </row>
    <row r="210" spans="1:18" s="24" customFormat="1" ht="26.1" customHeight="1">
      <c r="A210" s="170"/>
      <c r="B210" s="171"/>
      <c r="K210" s="69"/>
      <c r="L210" s="69"/>
      <c r="M210" s="69"/>
      <c r="N210" s="69"/>
      <c r="O210" s="69"/>
      <c r="P210" s="69"/>
    </row>
    <row r="211" spans="1:18" s="24" customFormat="1" ht="26.1" customHeight="1">
      <c r="A211" s="170"/>
      <c r="B211" s="171"/>
      <c r="Q211" s="69"/>
      <c r="R211" s="69"/>
    </row>
    <row r="212" spans="1:18" s="69" customFormat="1" ht="26.1" customHeight="1">
      <c r="A212" s="170"/>
      <c r="B212" s="171"/>
      <c r="C212" s="24"/>
      <c r="D212" s="24"/>
      <c r="E212" s="24"/>
      <c r="F212" s="24"/>
      <c r="G212" s="24"/>
      <c r="H212" s="24"/>
      <c r="I212" s="24"/>
      <c r="J212" s="24"/>
      <c r="K212" s="190" t="e">
        <f>#REF!</f>
        <v>#REF!</v>
      </c>
    </row>
    <row r="213" spans="1:18" s="69" customFormat="1" ht="26.1" customHeight="1">
      <c r="A213" s="170"/>
      <c r="B213" s="171"/>
      <c r="C213" s="24"/>
      <c r="D213" s="24"/>
      <c r="E213" s="24"/>
      <c r="F213" s="24"/>
      <c r="G213" s="24"/>
      <c r="H213" s="24"/>
      <c r="I213" s="24"/>
      <c r="J213" s="24"/>
      <c r="Q213" s="24"/>
      <c r="R213" s="24"/>
    </row>
    <row r="214" spans="1:18" s="24" customFormat="1" ht="26.1" customHeight="1">
      <c r="A214" s="170"/>
      <c r="B214" s="171"/>
      <c r="K214" s="123"/>
      <c r="L214" s="123"/>
      <c r="M214" s="123"/>
      <c r="N214" s="123"/>
      <c r="O214" s="123"/>
      <c r="P214" s="123"/>
      <c r="Q214" s="69"/>
      <c r="R214" s="69"/>
    </row>
    <row r="215" spans="1:18" s="69" customFormat="1" ht="26.1" customHeight="1">
      <c r="A215" s="170"/>
      <c r="B215" s="170"/>
      <c r="C215" s="24"/>
      <c r="D215" s="24"/>
      <c r="E215" s="24"/>
      <c r="F215" s="24"/>
      <c r="G215" s="24"/>
      <c r="H215" s="24"/>
      <c r="I215" s="24"/>
      <c r="J215" s="24"/>
    </row>
    <row r="216" spans="1:18" s="69" customFormat="1" ht="26.1" customHeight="1">
      <c r="A216" s="170"/>
      <c r="B216" s="171"/>
      <c r="C216" s="24"/>
      <c r="D216" s="24"/>
      <c r="E216" s="24"/>
      <c r="F216" s="24"/>
      <c r="G216" s="24"/>
      <c r="H216" s="24"/>
      <c r="I216" s="24"/>
      <c r="J216" s="24"/>
      <c r="Q216" s="24"/>
      <c r="R216" s="24"/>
    </row>
    <row r="217" spans="1:18" s="69" customFormat="1" ht="26.1" customHeight="1">
      <c r="A217" s="170"/>
      <c r="B217" s="171"/>
      <c r="C217" s="24"/>
      <c r="D217" s="24"/>
      <c r="E217" s="24"/>
      <c r="F217" s="24"/>
      <c r="G217" s="24"/>
      <c r="H217" s="24"/>
      <c r="I217" s="24"/>
      <c r="J217" s="24"/>
    </row>
    <row r="218" spans="1:18" s="69" customFormat="1" ht="26.1" customHeight="1">
      <c r="A218" s="172"/>
      <c r="B218" s="172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</row>
    <row r="219" spans="1:18" s="69" customFormat="1" ht="26.1" customHeight="1">
      <c r="A219" s="170"/>
      <c r="B219" s="171"/>
      <c r="C219" s="24"/>
      <c r="D219" s="24"/>
      <c r="E219" s="24"/>
      <c r="F219" s="24"/>
      <c r="G219" s="24"/>
      <c r="H219" s="24"/>
      <c r="I219" s="24"/>
      <c r="J219" s="24"/>
      <c r="Q219" s="24"/>
      <c r="R219" s="24"/>
    </row>
    <row r="220" spans="1:18" s="69" customFormat="1" ht="26.1" customHeight="1">
      <c r="A220" s="170"/>
      <c r="B220" s="171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</row>
    <row r="221" spans="1:18" s="69" customFormat="1" ht="26.1" customHeight="1">
      <c r="A221" s="170"/>
      <c r="B221" s="171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</row>
    <row r="222" spans="1:18" s="24" customFormat="1" ht="26.1" customHeight="1">
      <c r="A222" s="170"/>
      <c r="B222" s="170"/>
      <c r="Q222" s="69"/>
      <c r="R222" s="69"/>
    </row>
    <row r="223" spans="1:18" s="69" customFormat="1" ht="26.1" customHeight="1">
      <c r="A223" s="170"/>
      <c r="B223" s="171"/>
      <c r="C223" s="24"/>
      <c r="D223" s="24"/>
      <c r="E223" s="24"/>
      <c r="F223" s="24"/>
      <c r="G223" s="24"/>
      <c r="H223" s="24"/>
      <c r="I223" s="24"/>
      <c r="J223" s="24"/>
    </row>
    <row r="224" spans="1:18" s="24" customFormat="1" ht="26.1" customHeight="1">
      <c r="A224" s="170"/>
      <c r="B224" s="170"/>
    </row>
    <row r="225" spans="1:18" s="69" customFormat="1" ht="26.1" customHeight="1">
      <c r="A225" s="170"/>
      <c r="B225" s="170"/>
      <c r="C225" s="24"/>
      <c r="D225" s="24"/>
      <c r="E225" s="24"/>
      <c r="F225" s="24"/>
      <c r="G225" s="24"/>
      <c r="H225" s="24"/>
      <c r="I225" s="24"/>
      <c r="J225" s="24"/>
    </row>
    <row r="226" spans="1:18" s="69" customFormat="1" ht="26.1" customHeight="1">
      <c r="A226" s="191"/>
      <c r="B226" s="191"/>
      <c r="C226" s="24"/>
      <c r="D226" s="24"/>
      <c r="E226" s="24"/>
      <c r="F226" s="24"/>
      <c r="G226" s="24"/>
      <c r="H226" s="24"/>
      <c r="I226" s="24"/>
      <c r="J226" s="24"/>
      <c r="Q226" s="175"/>
      <c r="R226" s="175"/>
    </row>
    <row r="227" spans="1:18" s="123" customFormat="1" ht="26.1" customHeight="1">
      <c r="A227" s="191"/>
      <c r="B227" s="192"/>
      <c r="C227" s="24"/>
      <c r="D227" s="24"/>
      <c r="E227" s="24"/>
      <c r="F227" s="24"/>
      <c r="G227" s="24"/>
      <c r="H227" s="24"/>
      <c r="I227" s="24"/>
      <c r="J227" s="24"/>
      <c r="K227" s="69"/>
      <c r="L227" s="69"/>
      <c r="M227" s="69"/>
      <c r="N227" s="69"/>
      <c r="O227" s="69"/>
      <c r="P227" s="69"/>
      <c r="Q227" s="69"/>
      <c r="R227" s="69"/>
    </row>
    <row r="228" spans="1:18" s="69" customFormat="1" ht="26.1" customHeight="1">
      <c r="A228" s="191"/>
      <c r="B228" s="191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</row>
    <row r="229" spans="1:18" s="69" customFormat="1" ht="26.1" customHeight="1">
      <c r="A229" s="191"/>
      <c r="B229" s="192"/>
      <c r="C229" s="24"/>
      <c r="D229" s="24"/>
      <c r="E229" s="24"/>
      <c r="F229" s="24"/>
      <c r="G229" s="24"/>
      <c r="H229" s="24"/>
      <c r="I229" s="24"/>
      <c r="J229" s="24"/>
    </row>
    <row r="230" spans="1:18" s="69" customFormat="1" ht="26.1" customHeight="1">
      <c r="A230" s="191"/>
      <c r="B230" s="192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 s="69" customFormat="1" ht="26.1" customHeight="1">
      <c r="A231" s="191"/>
      <c r="B231" s="192"/>
      <c r="C231" s="24"/>
      <c r="D231" s="24"/>
      <c r="E231" s="24"/>
      <c r="F231" s="24"/>
      <c r="G231" s="24"/>
      <c r="H231" s="24"/>
      <c r="I231" s="24"/>
      <c r="J231" s="24"/>
      <c r="Q231" s="24"/>
      <c r="R231" s="24"/>
    </row>
    <row r="232" spans="1:18" s="24" customFormat="1" ht="26.1" customHeight="1">
      <c r="A232" s="191"/>
      <c r="B232" s="191"/>
      <c r="K232" s="69"/>
      <c r="L232" s="69"/>
      <c r="M232" s="69"/>
      <c r="N232" s="69"/>
      <c r="O232" s="69"/>
      <c r="P232" s="69"/>
    </row>
    <row r="233" spans="1:18" s="24" customFormat="1" ht="26.1" customHeight="1">
      <c r="A233" s="191"/>
      <c r="B233" s="192"/>
    </row>
    <row r="234" spans="1:18" s="69" customFormat="1" ht="26.1" customHeight="1">
      <c r="A234" s="191"/>
      <c r="B234" s="191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 s="24" customFormat="1" ht="26.1" customHeight="1">
      <c r="A235" s="191"/>
      <c r="B235" s="192"/>
    </row>
    <row r="236" spans="1:18" s="69" customFormat="1" ht="26.1" customHeight="1">
      <c r="A236" s="191"/>
      <c r="B236" s="192"/>
      <c r="C236" s="24"/>
      <c r="D236" s="24"/>
      <c r="E236" s="24"/>
      <c r="F236" s="24"/>
      <c r="G236" s="24"/>
      <c r="H236" s="24"/>
      <c r="I236" s="24"/>
      <c r="J236" s="24"/>
    </row>
    <row r="237" spans="1:18" s="69" customFormat="1" ht="26.1" customHeight="1">
      <c r="A237" s="191"/>
      <c r="B237" s="191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</row>
    <row r="238" spans="1:18" s="24" customFormat="1" ht="26.1" customHeight="1">
      <c r="A238" s="191"/>
      <c r="B238" s="191"/>
      <c r="K238" s="69"/>
      <c r="L238" s="69"/>
      <c r="M238" s="69"/>
      <c r="N238" s="69"/>
      <c r="O238" s="69"/>
      <c r="P238" s="69"/>
      <c r="Q238" s="69"/>
      <c r="R238" s="69"/>
    </row>
    <row r="239" spans="1:18" s="69" customFormat="1" ht="26.1" customHeight="1">
      <c r="A239" s="191"/>
      <c r="B239" s="191"/>
      <c r="C239" s="24"/>
      <c r="D239" s="24"/>
      <c r="E239" s="24"/>
      <c r="F239" s="24"/>
      <c r="G239" s="24"/>
      <c r="H239" s="24"/>
      <c r="I239" s="24"/>
      <c r="J239" s="24"/>
      <c r="Q239" s="73"/>
      <c r="R239" s="73"/>
    </row>
    <row r="240" spans="1:18" s="24" customFormat="1" ht="26.1" customHeight="1">
      <c r="A240" s="191"/>
      <c r="B240" s="192"/>
      <c r="Q240" s="69"/>
      <c r="R240" s="69"/>
    </row>
    <row r="241" spans="1:18" s="69" customFormat="1" ht="36.75" customHeight="1">
      <c r="A241" s="191"/>
      <c r="B241" s="191"/>
      <c r="C241" s="24"/>
      <c r="D241" s="24"/>
      <c r="E241" s="24"/>
      <c r="F241" s="24"/>
      <c r="G241" s="24"/>
      <c r="H241" s="24"/>
      <c r="I241" s="24"/>
      <c r="J241" s="24"/>
      <c r="Q241" s="24"/>
      <c r="R241" s="24"/>
    </row>
    <row r="242" spans="1:18" s="69" customFormat="1" ht="26.1" customHeight="1">
      <c r="A242" s="193"/>
      <c r="B242" s="194"/>
      <c r="C242" s="24"/>
      <c r="D242" s="24"/>
      <c r="E242" s="24"/>
      <c r="F242" s="24"/>
      <c r="G242" s="24"/>
      <c r="H242" s="24"/>
      <c r="I242" s="24"/>
      <c r="J242" s="24"/>
    </row>
    <row r="243" spans="1:18" s="24" customFormat="1" ht="26.1" customHeight="1">
      <c r="A243" s="195"/>
      <c r="B243" s="196"/>
      <c r="Q243" s="69"/>
      <c r="R243" s="69"/>
    </row>
    <row r="244" spans="1:18" s="24" customFormat="1" ht="26.1" customHeight="1">
      <c r="A244" s="195"/>
      <c r="B244" s="195"/>
      <c r="K244" s="69"/>
      <c r="L244" s="69"/>
      <c r="M244" s="69"/>
      <c r="N244" s="69"/>
      <c r="O244" s="69"/>
      <c r="P244" s="69"/>
    </row>
    <row r="245" spans="1:18" s="24" customFormat="1" ht="26.1" customHeight="1">
      <c r="A245" s="191"/>
      <c r="B245" s="192"/>
      <c r="K245" s="69"/>
      <c r="L245" s="69"/>
      <c r="M245" s="69"/>
      <c r="N245" s="69"/>
      <c r="O245" s="69"/>
      <c r="P245" s="69"/>
      <c r="Q245" s="69"/>
      <c r="R245" s="69"/>
    </row>
    <row r="246" spans="1:18" s="69" customFormat="1" ht="26.1" customHeight="1">
      <c r="A246" s="191"/>
      <c r="B246" s="192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</row>
    <row r="247" spans="1:18" s="69" customFormat="1" ht="26.1" customHeight="1">
      <c r="A247" s="191"/>
      <c r="B247" s="191"/>
      <c r="C247" s="24"/>
      <c r="D247" s="24"/>
      <c r="E247" s="24"/>
      <c r="F247" s="24"/>
      <c r="G247" s="24"/>
      <c r="H247" s="24"/>
      <c r="I247" s="24"/>
      <c r="J247" s="24"/>
    </row>
    <row r="248" spans="1:18" s="175" customFormat="1" ht="26.1" customHeight="1">
      <c r="A248" s="197"/>
      <c r="B248" s="198"/>
      <c r="C248" s="24"/>
      <c r="D248" s="24"/>
      <c r="E248" s="24"/>
      <c r="F248" s="24"/>
      <c r="G248" s="24"/>
      <c r="H248" s="24"/>
      <c r="I248" s="24"/>
      <c r="J248" s="24"/>
      <c r="K248" s="69"/>
      <c r="L248" s="69"/>
      <c r="M248" s="69"/>
      <c r="N248" s="69"/>
      <c r="O248" s="69"/>
      <c r="P248" s="69"/>
      <c r="Q248" s="69"/>
      <c r="R248" s="69"/>
    </row>
    <row r="249" spans="1:18" s="69" customFormat="1" ht="26.1" customHeight="1">
      <c r="A249" s="185"/>
      <c r="B249" s="186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</row>
    <row r="250" spans="1:18" s="69" customFormat="1" ht="26.1" customHeight="1">
      <c r="A250" s="185"/>
      <c r="B250" s="185"/>
      <c r="C250" s="24"/>
      <c r="D250" s="24"/>
      <c r="E250" s="24"/>
      <c r="F250" s="24"/>
      <c r="G250" s="24"/>
      <c r="H250" s="24"/>
      <c r="I250" s="24"/>
      <c r="J250" s="24"/>
      <c r="Q250" s="24"/>
      <c r="R250" s="24"/>
    </row>
    <row r="251" spans="1:18" s="24" customFormat="1" ht="26.1" customHeight="1">
      <c r="A251" s="199"/>
      <c r="B251" s="200"/>
      <c r="K251" s="69"/>
      <c r="L251" s="69"/>
      <c r="M251" s="69"/>
      <c r="N251" s="69"/>
      <c r="O251" s="69"/>
      <c r="P251" s="69"/>
    </row>
    <row r="252" spans="1:18" s="69" customFormat="1" ht="26.1" customHeight="1">
      <c r="A252" s="188"/>
      <c r="B252" s="189"/>
      <c r="C252" s="24"/>
      <c r="D252" s="24"/>
      <c r="E252" s="24"/>
      <c r="F252" s="24"/>
      <c r="G252" s="24"/>
      <c r="H252" s="24"/>
      <c r="I252" s="24"/>
      <c r="J252" s="24"/>
    </row>
    <row r="253" spans="1:18" s="24" customFormat="1" ht="26.1" customHeight="1">
      <c r="A253" s="188"/>
      <c r="B253" s="188"/>
      <c r="K253" s="69"/>
      <c r="L253" s="69"/>
      <c r="M253" s="69"/>
      <c r="N253" s="69"/>
      <c r="O253" s="69"/>
      <c r="P253" s="69"/>
    </row>
    <row r="254" spans="1:18" s="69" customFormat="1" ht="26.1" customHeight="1">
      <c r="A254" s="176"/>
      <c r="B254" s="177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</row>
    <row r="255" spans="1:18" s="24" customFormat="1" ht="26.1" customHeight="1">
      <c r="A255" s="170"/>
      <c r="B255" s="171"/>
      <c r="K255" s="69"/>
      <c r="L255" s="69"/>
      <c r="M255" s="69"/>
      <c r="N255" s="69"/>
      <c r="O255" s="69"/>
      <c r="P255" s="69"/>
      <c r="Q255" s="69"/>
      <c r="R255" s="69"/>
    </row>
    <row r="256" spans="1:18" s="69" customFormat="1" ht="31.5" customHeight="1">
      <c r="A256" s="170"/>
      <c r="B256" s="171"/>
      <c r="C256" s="24"/>
      <c r="D256" s="24"/>
      <c r="E256" s="24"/>
      <c r="F256" s="24"/>
      <c r="G256" s="24"/>
      <c r="H256" s="24"/>
      <c r="I256" s="24"/>
      <c r="J256" s="24"/>
      <c r="K256" s="175"/>
      <c r="L256" s="175"/>
      <c r="M256" s="175"/>
      <c r="N256" s="175"/>
      <c r="O256" s="175"/>
      <c r="P256" s="175"/>
      <c r="Q256" s="24"/>
      <c r="R256" s="24"/>
    </row>
    <row r="257" spans="1:18" s="69" customFormat="1" ht="26.1" customHeight="1">
      <c r="A257" s="170"/>
      <c r="B257" s="171"/>
      <c r="C257" s="24"/>
      <c r="D257" s="24"/>
      <c r="E257" s="24"/>
      <c r="F257" s="24"/>
      <c r="G257" s="24"/>
      <c r="H257" s="24"/>
      <c r="I257" s="24"/>
      <c r="J257" s="24"/>
      <c r="Q257" s="24"/>
      <c r="R257" s="24"/>
    </row>
    <row r="258" spans="1:18" s="24" customFormat="1" ht="26.1" customHeight="1">
      <c r="A258" s="170"/>
      <c r="B258" s="170"/>
      <c r="Q258" s="69"/>
      <c r="R258" s="69"/>
    </row>
    <row r="259" spans="1:18" s="69" customFormat="1" ht="26.1" customHeight="1">
      <c r="A259" s="170"/>
      <c r="B259" s="171"/>
      <c r="C259" s="24"/>
      <c r="D259" s="24"/>
      <c r="E259" s="24"/>
      <c r="F259" s="24"/>
      <c r="G259" s="24"/>
      <c r="H259" s="24"/>
      <c r="I259" s="24"/>
      <c r="J259" s="24"/>
    </row>
    <row r="260" spans="1:18" s="73" customFormat="1" ht="42.75" customHeight="1">
      <c r="A260" s="176"/>
      <c r="B260" s="176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69"/>
      <c r="R260" s="69"/>
    </row>
    <row r="261" spans="1:18" s="24" customFormat="1" ht="42.75" customHeight="1">
      <c r="A261" s="170"/>
      <c r="B261" s="171"/>
    </row>
    <row r="262" spans="1:18" s="69" customFormat="1" ht="26.1" customHeight="1">
      <c r="A262" s="170"/>
      <c r="B262" s="170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</row>
    <row r="263" spans="1:18" s="24" customFormat="1" ht="26.1" customHeight="1">
      <c r="A263" s="170"/>
      <c r="B263" s="171"/>
    </row>
    <row r="264" spans="1:18" s="69" customFormat="1" ht="26.1" customHeight="1">
      <c r="A264" s="170"/>
      <c r="B264" s="170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</row>
    <row r="265" spans="1:18" s="69" customFormat="1" ht="26.1" customHeight="1">
      <c r="A265" s="170"/>
      <c r="B265" s="170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</row>
    <row r="266" spans="1:18" s="24" customFormat="1" ht="26.1" customHeight="1">
      <c r="A266" s="170"/>
      <c r="B266" s="170"/>
      <c r="K266" s="69"/>
      <c r="L266" s="69"/>
      <c r="M266" s="69"/>
      <c r="N266" s="69"/>
      <c r="O266" s="69"/>
      <c r="P266" s="69"/>
    </row>
    <row r="267" spans="1:18" s="69" customFormat="1" ht="26.1" customHeight="1">
      <c r="A267" s="170"/>
      <c r="B267" s="170"/>
      <c r="C267" s="24"/>
      <c r="D267" s="24"/>
      <c r="E267" s="24"/>
      <c r="F267" s="24"/>
      <c r="G267" s="24"/>
      <c r="H267" s="24"/>
      <c r="I267" s="24"/>
      <c r="J267" s="24"/>
      <c r="Q267" s="24"/>
      <c r="R267" s="24"/>
    </row>
    <row r="268" spans="1:18" s="69" customFormat="1" ht="26.1" customHeight="1">
      <c r="A268" s="170"/>
      <c r="B268" s="170"/>
      <c r="C268" s="24"/>
      <c r="D268" s="24"/>
      <c r="E268" s="24"/>
      <c r="F268" s="24"/>
      <c r="G268" s="24"/>
      <c r="H268" s="24"/>
      <c r="I268" s="24"/>
      <c r="J268" s="24"/>
    </row>
    <row r="269" spans="1:18" s="69" customFormat="1" ht="36" customHeight="1">
      <c r="A269" s="170"/>
      <c r="B269" s="170"/>
      <c r="C269" s="24"/>
      <c r="D269" s="24"/>
      <c r="E269" s="24"/>
      <c r="F269" s="24"/>
      <c r="G269" s="24"/>
      <c r="H269" s="24"/>
      <c r="I269" s="24"/>
      <c r="J269" s="24"/>
      <c r="K269" s="73"/>
      <c r="L269" s="73"/>
      <c r="M269" s="73"/>
      <c r="N269" s="73"/>
      <c r="O269" s="73"/>
      <c r="P269" s="73"/>
      <c r="Q269" s="24"/>
      <c r="R269" s="24"/>
    </row>
    <row r="270" spans="1:18" s="69" customFormat="1" ht="26.1" customHeight="1">
      <c r="A270" s="170"/>
      <c r="B270" s="171"/>
      <c r="C270" s="24"/>
      <c r="D270" s="24"/>
      <c r="E270" s="24"/>
      <c r="F270" s="24"/>
      <c r="G270" s="24"/>
      <c r="H270" s="24"/>
      <c r="I270" s="24"/>
      <c r="J270" s="24"/>
    </row>
    <row r="271" spans="1:18" s="24" customFormat="1" ht="26.1" customHeight="1">
      <c r="A271" s="170"/>
      <c r="B271" s="171"/>
      <c r="Q271" s="69"/>
      <c r="R271" s="69"/>
    </row>
    <row r="272" spans="1:18" s="69" customFormat="1" ht="26.1" customHeight="1">
      <c r="A272" s="176"/>
      <c r="B272" s="177"/>
      <c r="C272" s="24"/>
      <c r="D272" s="24"/>
      <c r="E272" s="24"/>
      <c r="F272" s="24"/>
      <c r="G272" s="24"/>
      <c r="H272" s="24"/>
      <c r="I272" s="24"/>
      <c r="J272" s="24"/>
      <c r="Q272" s="24"/>
      <c r="R272" s="24"/>
    </row>
    <row r="273" spans="1:18" s="24" customFormat="1" ht="26.1" customHeight="1">
      <c r="A273" s="176"/>
      <c r="B273" s="177"/>
      <c r="K273" s="69"/>
      <c r="L273" s="69"/>
      <c r="M273" s="69"/>
      <c r="N273" s="69"/>
      <c r="O273" s="69"/>
      <c r="P273" s="69"/>
      <c r="Q273" s="69"/>
      <c r="R273" s="69"/>
    </row>
    <row r="274" spans="1:18" s="69" customFormat="1" ht="37.5" customHeight="1">
      <c r="A274" s="176"/>
      <c r="B274" s="177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</row>
    <row r="275" spans="1:18" s="24" customFormat="1" ht="42" customHeight="1">
      <c r="A275" s="176"/>
      <c r="B275" s="176"/>
      <c r="K275" s="69"/>
      <c r="L275" s="69"/>
      <c r="M275" s="69"/>
      <c r="N275" s="69"/>
      <c r="O275" s="69"/>
      <c r="P275" s="69"/>
      <c r="Q275" s="69"/>
      <c r="R275" s="69"/>
    </row>
    <row r="276" spans="1:18" s="69" customFormat="1" ht="45" customHeight="1">
      <c r="A276" s="176"/>
      <c r="B276" s="177"/>
      <c r="C276" s="24"/>
      <c r="D276" s="24"/>
      <c r="E276" s="24"/>
      <c r="F276" s="24"/>
      <c r="G276" s="24"/>
      <c r="H276" s="24"/>
      <c r="I276" s="24"/>
      <c r="J276" s="24"/>
      <c r="Q276" s="24"/>
      <c r="R276" s="24"/>
    </row>
    <row r="277" spans="1:18" s="24" customFormat="1" ht="32.25" customHeight="1">
      <c r="A277" s="176"/>
      <c r="B277" s="177"/>
      <c r="K277" s="69"/>
      <c r="L277" s="69"/>
      <c r="M277" s="69"/>
      <c r="N277" s="69"/>
      <c r="O277" s="69"/>
      <c r="P277" s="69"/>
    </row>
    <row r="278" spans="1:18" s="24" customFormat="1" ht="26.1" customHeight="1">
      <c r="A278" s="201"/>
      <c r="B278" s="201"/>
      <c r="K278" s="69"/>
      <c r="L278" s="69"/>
      <c r="M278" s="69"/>
      <c r="N278" s="69"/>
      <c r="O278" s="69"/>
      <c r="P278" s="69"/>
    </row>
    <row r="279" spans="1:18" s="24" customFormat="1" ht="26.1" customHeight="1">
      <c r="A279" s="201"/>
      <c r="B279" s="202"/>
      <c r="K279" s="69"/>
      <c r="L279" s="69"/>
      <c r="M279" s="69"/>
      <c r="N279" s="69"/>
      <c r="O279" s="69"/>
      <c r="P279" s="69"/>
      <c r="Q279" s="69"/>
      <c r="R279" s="69"/>
    </row>
    <row r="280" spans="1:18" s="24" customFormat="1" ht="26.1" customHeight="1">
      <c r="A280" s="176"/>
      <c r="B280" s="177"/>
      <c r="Q280" s="69"/>
      <c r="R280" s="69"/>
    </row>
    <row r="281" spans="1:18" s="24" customFormat="1" ht="26.1" customHeight="1">
      <c r="A281" s="176"/>
      <c r="B281" s="177"/>
      <c r="Q281" s="69"/>
      <c r="R281" s="69"/>
    </row>
    <row r="282" spans="1:18" s="24" customFormat="1" ht="26.1" customHeight="1">
      <c r="A282" s="176"/>
      <c r="B282" s="177"/>
      <c r="K282" s="69"/>
      <c r="L282" s="69"/>
      <c r="M282" s="69"/>
      <c r="N282" s="69"/>
      <c r="O282" s="69"/>
      <c r="P282" s="69"/>
      <c r="Q282" s="69"/>
      <c r="R282" s="69"/>
    </row>
    <row r="283" spans="1:18" s="69" customFormat="1" ht="26.1" customHeight="1">
      <c r="A283" s="176"/>
      <c r="B283" s="177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</row>
    <row r="284" spans="1:18" s="69" customFormat="1" ht="26.1" customHeight="1">
      <c r="A284" s="176"/>
      <c r="B284" s="176"/>
      <c r="C284" s="24"/>
      <c r="D284" s="24"/>
      <c r="E284" s="24"/>
      <c r="F284" s="24"/>
      <c r="G284" s="24"/>
      <c r="H284" s="24"/>
      <c r="I284" s="24"/>
      <c r="J284" s="24"/>
    </row>
    <row r="285" spans="1:18" s="69" customFormat="1" ht="26.1" customHeight="1">
      <c r="A285" s="176"/>
      <c r="B285" s="176"/>
      <c r="C285" s="24"/>
      <c r="D285" s="24"/>
      <c r="E285" s="24"/>
      <c r="F285" s="24"/>
      <c r="G285" s="24"/>
      <c r="H285" s="24"/>
      <c r="I285" s="24"/>
      <c r="J285" s="24"/>
      <c r="K285" s="190" t="e">
        <f>#REF!</f>
        <v>#REF!</v>
      </c>
    </row>
    <row r="286" spans="1:18" s="69" customFormat="1" ht="26.1" customHeight="1">
      <c r="A286" s="176"/>
      <c r="B286" s="177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</row>
    <row r="287" spans="1:18" s="69" customFormat="1" ht="26.1" customHeight="1">
      <c r="A287" s="176"/>
      <c r="B287" s="176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 s="24" customFormat="1" ht="26.1" customHeight="1">
      <c r="A288" s="176"/>
      <c r="B288" s="177"/>
      <c r="K288" s="69"/>
      <c r="L288" s="69"/>
      <c r="M288" s="69"/>
      <c r="N288" s="69"/>
      <c r="O288" s="69"/>
      <c r="P288" s="69"/>
    </row>
    <row r="289" spans="1:18" s="69" customFormat="1" ht="26.1" customHeight="1">
      <c r="A289" s="176"/>
      <c r="B289" s="177"/>
      <c r="C289" s="24"/>
      <c r="D289" s="24"/>
      <c r="E289" s="24"/>
      <c r="F289" s="24"/>
      <c r="G289" s="24"/>
      <c r="H289" s="24"/>
      <c r="I289" s="24"/>
      <c r="J289" s="24"/>
      <c r="Q289" s="24"/>
      <c r="R289" s="24"/>
    </row>
    <row r="290" spans="1:18" s="69" customFormat="1" ht="35.25" customHeight="1">
      <c r="A290" s="176"/>
      <c r="B290" s="176"/>
      <c r="C290" s="24"/>
      <c r="D290" s="24"/>
      <c r="E290" s="24"/>
      <c r="F290" s="24"/>
      <c r="G290" s="24"/>
      <c r="H290" s="24"/>
      <c r="I290" s="24"/>
      <c r="J290" s="24"/>
    </row>
    <row r="291" spans="1:18" s="24" customFormat="1" ht="26.1" customHeight="1">
      <c r="A291" s="176"/>
      <c r="B291" s="176"/>
      <c r="Q291" s="69"/>
      <c r="R291" s="69"/>
    </row>
    <row r="292" spans="1:18" s="69" customFormat="1" ht="26.1" customHeight="1">
      <c r="A292" s="176"/>
      <c r="B292" s="177"/>
      <c r="C292" s="24"/>
      <c r="D292" s="24"/>
      <c r="E292" s="24"/>
      <c r="F292" s="24"/>
      <c r="G292" s="24"/>
      <c r="H292" s="24"/>
      <c r="I292" s="24"/>
      <c r="J292" s="24"/>
      <c r="Q292" s="24"/>
      <c r="R292" s="24"/>
    </row>
    <row r="293" spans="1:18" s="69" customFormat="1" ht="26.1" customHeight="1">
      <c r="A293" s="176"/>
      <c r="B293" s="177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</row>
    <row r="294" spans="1:18" s="69" customFormat="1" ht="26.1" customHeight="1">
      <c r="A294" s="176"/>
      <c r="B294" s="177"/>
      <c r="C294" s="24"/>
      <c r="D294" s="24"/>
      <c r="E294" s="24"/>
      <c r="F294" s="24"/>
      <c r="G294" s="24"/>
      <c r="H294" s="24"/>
      <c r="I294" s="24"/>
      <c r="J294" s="24"/>
      <c r="Q294" s="24"/>
      <c r="R294" s="24"/>
    </row>
    <row r="295" spans="1:18" s="69" customFormat="1" ht="26.1" customHeight="1">
      <c r="A295" s="176"/>
      <c r="B295" s="176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</row>
    <row r="296" spans="1:18" s="69" customFormat="1" ht="26.1" customHeight="1">
      <c r="A296" s="176"/>
      <c r="B296" s="177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</row>
    <row r="297" spans="1:18" s="24" customFormat="1" ht="26.1" customHeight="1">
      <c r="A297" s="176"/>
      <c r="B297" s="176"/>
      <c r="Q297" s="69"/>
      <c r="R297" s="69"/>
    </row>
    <row r="298" spans="1:18" s="24" customFormat="1" ht="32.25" customHeight="1">
      <c r="A298" s="176"/>
      <c r="B298" s="177"/>
      <c r="K298" s="69"/>
      <c r="L298" s="69"/>
      <c r="M298" s="69"/>
      <c r="N298" s="69"/>
      <c r="O298" s="69"/>
      <c r="P298" s="69"/>
      <c r="Q298" s="69"/>
      <c r="R298" s="69"/>
    </row>
    <row r="299" spans="1:18" s="69" customFormat="1" ht="26.1" customHeight="1">
      <c r="A299" s="176"/>
      <c r="B299" s="176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</row>
    <row r="300" spans="1:18" s="24" customFormat="1" ht="26.1" customHeight="1">
      <c r="A300" s="176"/>
      <c r="B300" s="176"/>
      <c r="K300" s="69"/>
      <c r="L300" s="69"/>
      <c r="M300" s="69"/>
      <c r="N300" s="69"/>
      <c r="O300" s="69"/>
      <c r="P300" s="69"/>
      <c r="Q300" s="69"/>
      <c r="R300" s="69"/>
    </row>
    <row r="301" spans="1:18" s="69" customFormat="1" ht="26.1" customHeight="1">
      <c r="A301" s="176"/>
      <c r="B301" s="176"/>
      <c r="C301" s="24"/>
      <c r="D301" s="24"/>
      <c r="E301" s="24"/>
      <c r="F301" s="24"/>
      <c r="G301" s="24"/>
      <c r="H301" s="24"/>
      <c r="I301" s="24"/>
      <c r="J301" s="24"/>
    </row>
    <row r="302" spans="1:18" s="24" customFormat="1" ht="26.1" customHeight="1">
      <c r="A302" s="176"/>
      <c r="B302" s="177"/>
      <c r="Q302" s="73"/>
      <c r="R302" s="73"/>
    </row>
    <row r="303" spans="1:18" s="69" customFormat="1" ht="26.1" customHeight="1">
      <c r="A303" s="176"/>
      <c r="B303" s="176"/>
      <c r="C303" s="24"/>
      <c r="D303" s="24"/>
      <c r="E303" s="24"/>
      <c r="F303" s="24"/>
      <c r="G303" s="24"/>
      <c r="H303" s="24"/>
      <c r="I303" s="24"/>
      <c r="J303" s="24"/>
    </row>
    <row r="304" spans="1:18" s="24" customFormat="1" ht="26.1" customHeight="1">
      <c r="A304" s="176"/>
      <c r="B304" s="177"/>
      <c r="K304" s="69"/>
      <c r="L304" s="69"/>
      <c r="M304" s="69"/>
      <c r="N304" s="69"/>
      <c r="O304" s="69"/>
      <c r="P304" s="69"/>
    </row>
    <row r="305" spans="1:18" s="69" customFormat="1" ht="26.1" customHeight="1">
      <c r="A305" s="176"/>
      <c r="B305" s="177"/>
      <c r="C305" s="24"/>
      <c r="D305" s="24"/>
      <c r="E305" s="24"/>
      <c r="F305" s="24"/>
      <c r="G305" s="24"/>
      <c r="H305" s="24"/>
      <c r="I305" s="24"/>
      <c r="J305" s="24"/>
    </row>
    <row r="306" spans="1:18" s="69" customFormat="1" ht="30.75" customHeight="1">
      <c r="A306" s="176"/>
      <c r="B306" s="176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</row>
    <row r="307" spans="1:18" s="24" customFormat="1" ht="26.1" customHeight="1">
      <c r="A307" s="176"/>
      <c r="B307" s="177"/>
      <c r="Q307" s="69"/>
      <c r="R307" s="69"/>
    </row>
    <row r="308" spans="1:18" s="69" customFormat="1" ht="26.1" customHeight="1">
      <c r="A308" s="176"/>
      <c r="B308" s="177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</row>
    <row r="309" spans="1:18" s="24" customFormat="1" ht="26.1" customHeight="1">
      <c r="A309" s="176"/>
      <c r="B309" s="177"/>
      <c r="K309" s="69"/>
      <c r="L309" s="69"/>
      <c r="M309" s="69"/>
      <c r="N309" s="69"/>
      <c r="O309" s="69"/>
      <c r="P309" s="69"/>
    </row>
    <row r="310" spans="1:18" s="123" customFormat="1" ht="26.1" customHeight="1">
      <c r="A310" s="176"/>
      <c r="B310" s="176"/>
      <c r="C310" s="24"/>
      <c r="D310" s="24"/>
      <c r="E310" s="24"/>
      <c r="F310" s="24"/>
      <c r="G310" s="24"/>
      <c r="H310" s="24"/>
      <c r="I310" s="24"/>
      <c r="J310" s="24"/>
      <c r="K310" s="69"/>
      <c r="L310" s="69"/>
      <c r="M310" s="69"/>
      <c r="N310" s="69"/>
      <c r="O310" s="69"/>
      <c r="P310" s="69"/>
      <c r="Q310" s="24"/>
      <c r="R310" s="24"/>
    </row>
    <row r="311" spans="1:18" s="24" customFormat="1" ht="26.1" customHeight="1">
      <c r="A311" s="176"/>
      <c r="B311" s="176"/>
      <c r="K311" s="69"/>
      <c r="L311" s="69"/>
      <c r="M311" s="69"/>
      <c r="N311" s="69"/>
      <c r="O311" s="69"/>
      <c r="P311" s="69"/>
    </row>
    <row r="312" spans="1:18" s="69" customFormat="1" ht="26.1" customHeight="1">
      <c r="A312" s="176"/>
      <c r="B312" s="176"/>
      <c r="C312" s="24"/>
      <c r="D312" s="24"/>
      <c r="E312" s="24"/>
      <c r="F312" s="24"/>
      <c r="G312" s="24"/>
      <c r="H312" s="24"/>
      <c r="I312" s="24"/>
      <c r="J312" s="24"/>
      <c r="Q312" s="175"/>
      <c r="R312" s="175"/>
    </row>
    <row r="313" spans="1:18" s="24" customFormat="1" ht="26.1" customHeight="1">
      <c r="A313" s="176"/>
      <c r="B313" s="177"/>
      <c r="K313" s="69"/>
      <c r="L313" s="69"/>
      <c r="M313" s="69"/>
      <c r="N313" s="69"/>
      <c r="O313" s="69"/>
      <c r="P313" s="69"/>
      <c r="Q313" s="175"/>
      <c r="R313" s="175"/>
    </row>
    <row r="314" spans="1:18" s="69" customFormat="1" ht="26.1" customHeight="1">
      <c r="A314" s="176"/>
      <c r="B314" s="177"/>
      <c r="C314" s="24"/>
      <c r="D314" s="24"/>
      <c r="E314" s="24"/>
      <c r="F314" s="24"/>
      <c r="G314" s="24"/>
      <c r="H314" s="24"/>
      <c r="I314" s="24"/>
      <c r="J314" s="24"/>
      <c r="Q314" s="24"/>
      <c r="R314" s="24"/>
    </row>
    <row r="315" spans="1:18" s="24" customFormat="1" ht="26.1" customHeight="1">
      <c r="A315" s="170"/>
      <c r="B315" s="171"/>
      <c r="K315" s="69"/>
      <c r="L315" s="69"/>
      <c r="M315" s="69"/>
      <c r="N315" s="69"/>
      <c r="O315" s="69"/>
      <c r="P315" s="69"/>
      <c r="Q315" s="69"/>
      <c r="R315" s="69"/>
    </row>
    <row r="316" spans="1:18" s="69" customFormat="1" ht="26.1" customHeight="1">
      <c r="A316" s="170"/>
      <c r="B316" s="171"/>
      <c r="C316" s="24"/>
      <c r="D316" s="24"/>
      <c r="E316" s="24"/>
      <c r="F316" s="24"/>
      <c r="G316" s="24"/>
      <c r="H316" s="24"/>
      <c r="I316" s="24"/>
      <c r="J316" s="24"/>
    </row>
    <row r="317" spans="1:18" s="24" customFormat="1" ht="26.1" customHeight="1">
      <c r="A317" s="170"/>
      <c r="B317" s="171"/>
      <c r="Q317" s="69"/>
      <c r="R317" s="69"/>
    </row>
    <row r="318" spans="1:18" s="69" customFormat="1" ht="44.25" customHeight="1">
      <c r="A318" s="170"/>
      <c r="B318" s="171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</row>
    <row r="319" spans="1:18" s="24" customFormat="1" ht="44.25" customHeight="1">
      <c r="A319" s="203"/>
      <c r="B319" s="204"/>
      <c r="I319" s="205"/>
      <c r="J319" s="205"/>
      <c r="Q319" s="69"/>
      <c r="R319" s="69"/>
    </row>
    <row r="320" spans="1:18" s="69" customFormat="1" ht="26.1" customHeight="1">
      <c r="A320" s="203"/>
      <c r="B320" s="204"/>
      <c r="C320" s="24"/>
      <c r="D320" s="24"/>
      <c r="E320" s="24"/>
      <c r="F320" s="24"/>
      <c r="G320" s="24"/>
      <c r="H320" s="24"/>
      <c r="I320" s="24"/>
      <c r="J320" s="24"/>
    </row>
    <row r="321" spans="1:18" s="73" customFormat="1" ht="26.1" customHeight="1">
      <c r="A321" s="176"/>
      <c r="B321" s="176"/>
      <c r="C321" s="24"/>
      <c r="D321" s="24"/>
      <c r="E321" s="24"/>
      <c r="F321" s="24"/>
      <c r="G321" s="24"/>
      <c r="H321" s="24"/>
      <c r="I321" s="24"/>
      <c r="J321" s="24"/>
      <c r="K321" s="69"/>
      <c r="L321" s="69"/>
      <c r="M321" s="69"/>
      <c r="N321" s="69"/>
      <c r="O321" s="69"/>
      <c r="P321" s="69"/>
      <c r="Q321" s="69"/>
      <c r="R321" s="69"/>
    </row>
    <row r="322" spans="1:18" s="69" customFormat="1" ht="26.1" customHeight="1">
      <c r="A322" s="170"/>
      <c r="B322" s="170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</row>
    <row r="323" spans="1:18" s="24" customFormat="1" ht="26.1" customHeight="1">
      <c r="A323" s="170"/>
      <c r="B323" s="170"/>
      <c r="C323" s="205"/>
      <c r="D323" s="205"/>
      <c r="E323" s="205"/>
      <c r="F323" s="205"/>
      <c r="G323" s="205"/>
      <c r="H323" s="205"/>
      <c r="K323" s="69"/>
      <c r="L323" s="69"/>
      <c r="M323" s="69"/>
      <c r="N323" s="69"/>
      <c r="O323" s="69"/>
      <c r="P323" s="69"/>
      <c r="Q323" s="69"/>
      <c r="R323" s="69"/>
    </row>
    <row r="324" spans="1:18" s="69" customFormat="1" ht="26.1" customHeight="1">
      <c r="A324" s="170"/>
      <c r="B324" s="171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8" s="69" customFormat="1" ht="26.1" customHeight="1">
      <c r="A325" s="170"/>
      <c r="B325" s="171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</row>
    <row r="326" spans="1:18" s="69" customFormat="1" ht="45.75" customHeight="1">
      <c r="A326" s="170"/>
      <c r="B326" s="170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</row>
    <row r="327" spans="1:18" s="24" customFormat="1" ht="45.75" customHeight="1">
      <c r="A327" s="170"/>
      <c r="B327" s="171"/>
      <c r="K327" s="69"/>
      <c r="L327" s="69"/>
      <c r="M327" s="69"/>
      <c r="N327" s="69"/>
      <c r="O327" s="69"/>
      <c r="P327" s="69"/>
      <c r="Q327" s="69"/>
      <c r="R327" s="69"/>
    </row>
    <row r="328" spans="1:18" s="69" customFormat="1" ht="26.1" customHeight="1">
      <c r="A328" s="170"/>
      <c r="B328" s="170"/>
      <c r="C328" s="24"/>
      <c r="D328" s="24"/>
      <c r="E328" s="24"/>
      <c r="F328" s="24"/>
      <c r="G328" s="24"/>
      <c r="H328" s="24"/>
      <c r="I328" s="24"/>
      <c r="J328" s="24"/>
    </row>
    <row r="329" spans="1:18" s="69" customFormat="1" ht="26.1" customHeight="1">
      <c r="A329" s="170"/>
      <c r="B329" s="170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</row>
    <row r="330" spans="1:18" s="69" customFormat="1" ht="26.1" customHeight="1">
      <c r="A330" s="170"/>
      <c r="B330" s="170"/>
      <c r="C330" s="24"/>
      <c r="D330" s="24"/>
      <c r="E330" s="24"/>
      <c r="F330" s="24"/>
      <c r="G330" s="24"/>
      <c r="H330" s="24"/>
      <c r="I330" s="24"/>
      <c r="J330" s="24"/>
      <c r="Q330" s="73"/>
      <c r="R330" s="73"/>
    </row>
    <row r="331" spans="1:18" s="24" customFormat="1" ht="30.75" customHeight="1">
      <c r="A331" s="170"/>
      <c r="B331" s="171"/>
      <c r="K331" s="69"/>
      <c r="L331" s="69"/>
      <c r="M331" s="69"/>
      <c r="N331" s="69"/>
      <c r="O331" s="69"/>
      <c r="P331" s="69"/>
      <c r="Q331" s="69"/>
      <c r="R331" s="69"/>
    </row>
    <row r="332" spans="1:18" s="69" customFormat="1" ht="26.1" customHeight="1">
      <c r="A332" s="170"/>
      <c r="B332" s="171"/>
      <c r="C332" s="24"/>
      <c r="D332" s="24"/>
      <c r="E332" s="24"/>
      <c r="F332" s="24"/>
      <c r="G332" s="24"/>
      <c r="H332" s="24"/>
      <c r="I332" s="24"/>
      <c r="J332" s="24"/>
      <c r="K332" s="73"/>
      <c r="L332" s="73"/>
      <c r="M332" s="73"/>
      <c r="N332" s="73"/>
      <c r="O332" s="73"/>
      <c r="P332" s="73"/>
      <c r="Q332" s="24"/>
      <c r="R332" s="24"/>
    </row>
    <row r="333" spans="1:18" s="24" customFormat="1" ht="26.1" customHeight="1">
      <c r="A333" s="170"/>
      <c r="B333" s="170"/>
      <c r="K333" s="69"/>
      <c r="L333" s="69"/>
      <c r="M333" s="69"/>
      <c r="N333" s="69"/>
      <c r="O333" s="69"/>
      <c r="P333" s="69"/>
    </row>
    <row r="334" spans="1:18" s="24" customFormat="1" ht="26.1" customHeight="1">
      <c r="A334" s="206"/>
      <c r="B334" s="207"/>
      <c r="Q334" s="69"/>
      <c r="R334" s="69"/>
    </row>
    <row r="335" spans="1:18" s="24" customFormat="1" ht="26.1" customHeight="1">
      <c r="A335" s="172"/>
      <c r="B335" s="173"/>
      <c r="K335" s="69"/>
      <c r="L335" s="69"/>
      <c r="M335" s="69"/>
      <c r="N335" s="69"/>
      <c r="O335" s="69"/>
      <c r="P335" s="69"/>
    </row>
    <row r="336" spans="1:18" s="88" customFormat="1" ht="26.1" customHeight="1">
      <c r="A336" s="201"/>
      <c r="B336" s="202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69"/>
      <c r="R336" s="69"/>
    </row>
    <row r="337" spans="1:18" s="69" customFormat="1" ht="26.1" customHeight="1">
      <c r="A337" s="172"/>
      <c r="B337" s="173"/>
      <c r="C337" s="24"/>
      <c r="D337" s="24"/>
      <c r="E337" s="24"/>
      <c r="F337" s="24"/>
      <c r="G337" s="24"/>
      <c r="H337" s="24"/>
      <c r="I337" s="24"/>
      <c r="J337" s="24"/>
      <c r="Q337" s="24"/>
      <c r="R337" s="24"/>
    </row>
    <row r="338" spans="1:18" s="69" customFormat="1" ht="35.25" customHeight="1">
      <c r="A338" s="172"/>
      <c r="B338" s="172"/>
      <c r="C338" s="24"/>
      <c r="D338" s="24"/>
      <c r="E338" s="24"/>
      <c r="F338" s="24"/>
      <c r="G338" s="24"/>
      <c r="H338" s="24"/>
      <c r="I338" s="24"/>
      <c r="J338" s="24"/>
    </row>
    <row r="339" spans="1:18" s="69" customFormat="1" ht="38.25" customHeight="1">
      <c r="A339" s="208"/>
      <c r="B339" s="209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</row>
    <row r="340" spans="1:18" s="69" customFormat="1" ht="29.25" customHeight="1">
      <c r="A340" s="176"/>
      <c r="B340" s="176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8" s="24" customFormat="1" ht="29.25" customHeight="1">
      <c r="A341" s="201"/>
      <c r="B341" s="202"/>
      <c r="Q341" s="69"/>
      <c r="R341" s="69"/>
    </row>
    <row r="342" spans="1:18" s="69" customFormat="1" ht="30.75" customHeight="1">
      <c r="A342" s="201"/>
      <c r="B342" s="202"/>
      <c r="C342" s="24"/>
      <c r="D342" s="24"/>
      <c r="E342" s="24"/>
      <c r="F342" s="24"/>
      <c r="G342" s="24"/>
      <c r="H342" s="24"/>
      <c r="I342" s="24"/>
      <c r="J342" s="24"/>
      <c r="K342" s="175"/>
      <c r="L342" s="175"/>
      <c r="M342" s="175"/>
      <c r="N342" s="175"/>
      <c r="O342" s="175"/>
      <c r="P342" s="175"/>
    </row>
    <row r="343" spans="1:18" s="175" customFormat="1" ht="34.5" customHeight="1">
      <c r="A343" s="201"/>
      <c r="B343" s="201"/>
      <c r="C343" s="24"/>
      <c r="D343" s="24"/>
      <c r="E343" s="24"/>
      <c r="F343" s="24"/>
      <c r="G343" s="24"/>
      <c r="H343" s="24"/>
      <c r="I343" s="24"/>
      <c r="J343" s="24"/>
      <c r="Q343" s="24"/>
      <c r="R343" s="24"/>
    </row>
    <row r="344" spans="1:18" s="69" customFormat="1" ht="26.1" customHeight="1">
      <c r="A344" s="176"/>
      <c r="B344" s="176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</row>
    <row r="345" spans="1:18" s="69" customFormat="1" ht="35.25" customHeight="1">
      <c r="A345" s="176"/>
      <c r="B345" s="176"/>
      <c r="C345" s="24"/>
      <c r="D345" s="24"/>
      <c r="E345" s="24"/>
      <c r="F345" s="24"/>
      <c r="G345" s="24"/>
      <c r="H345" s="24"/>
      <c r="I345" s="24"/>
      <c r="J345" s="24"/>
    </row>
    <row r="346" spans="1:18" s="24" customFormat="1" ht="31.5" customHeight="1">
      <c r="A346" s="201"/>
      <c r="B346" s="201"/>
      <c r="K346" s="69"/>
      <c r="L346" s="69"/>
      <c r="M346" s="69"/>
      <c r="N346" s="69"/>
      <c r="O346" s="69"/>
      <c r="P346" s="69"/>
    </row>
    <row r="347" spans="1:18" s="24" customFormat="1" ht="26.1" customHeight="1">
      <c r="A347" s="201"/>
      <c r="B347" s="201"/>
      <c r="K347" s="69"/>
      <c r="L347" s="69"/>
      <c r="M347" s="69"/>
      <c r="N347" s="69"/>
      <c r="O347" s="69"/>
      <c r="P347" s="69"/>
      <c r="Q347" s="69"/>
      <c r="R347" s="69"/>
    </row>
    <row r="348" spans="1:18" s="24" customFormat="1" ht="26.1" customHeight="1">
      <c r="A348" s="176"/>
      <c r="B348" s="176"/>
      <c r="K348" s="69"/>
      <c r="L348" s="69"/>
      <c r="M348" s="69"/>
      <c r="N348" s="69"/>
      <c r="O348" s="69"/>
      <c r="P348" s="69"/>
      <c r="Q348" s="69"/>
      <c r="R348" s="69"/>
    </row>
    <row r="349" spans="1:18" s="24" customFormat="1" ht="26.1" customHeight="1">
      <c r="A349" s="176"/>
      <c r="B349" s="177"/>
      <c r="K349" s="69"/>
      <c r="L349" s="69"/>
      <c r="M349" s="69"/>
      <c r="N349" s="69"/>
      <c r="O349" s="69"/>
      <c r="P349" s="69"/>
    </row>
    <row r="350" spans="1:18" s="24" customFormat="1" ht="26.1" customHeight="1">
      <c r="A350" s="176"/>
      <c r="B350" s="177"/>
      <c r="K350" s="69"/>
      <c r="L350" s="69"/>
      <c r="M350" s="69"/>
      <c r="N350" s="69"/>
      <c r="O350" s="69"/>
      <c r="P350" s="69"/>
    </row>
    <row r="351" spans="1:18" s="24" customFormat="1" ht="30.75" customHeight="1">
      <c r="A351" s="176"/>
      <c r="B351" s="177"/>
      <c r="K351" s="69"/>
      <c r="L351" s="69"/>
      <c r="M351" s="69"/>
      <c r="N351" s="69"/>
      <c r="O351" s="69"/>
      <c r="P351" s="69"/>
    </row>
    <row r="352" spans="1:18" s="69" customFormat="1" ht="26.1" customHeight="1">
      <c r="A352" s="176"/>
      <c r="B352" s="177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</row>
    <row r="353" spans="1:18" s="69" customFormat="1" ht="26.1" customHeight="1">
      <c r="A353" s="176"/>
      <c r="B353" s="177"/>
      <c r="C353" s="24"/>
      <c r="D353" s="24"/>
      <c r="E353" s="24"/>
      <c r="F353" s="24"/>
      <c r="G353" s="24"/>
      <c r="H353" s="24"/>
      <c r="I353" s="24"/>
      <c r="J353" s="24"/>
      <c r="Q353" s="175"/>
      <c r="R353" s="175"/>
    </row>
    <row r="354" spans="1:18" s="69" customFormat="1" ht="26.1" customHeight="1">
      <c r="A354" s="176"/>
      <c r="B354" s="177"/>
      <c r="C354" s="24"/>
      <c r="D354" s="24"/>
      <c r="E354" s="24"/>
      <c r="F354" s="24"/>
      <c r="G354" s="24"/>
      <c r="H354" s="24"/>
      <c r="I354" s="24"/>
      <c r="J354" s="24"/>
    </row>
    <row r="355" spans="1:18" s="69" customFormat="1" ht="26.1" customHeight="1">
      <c r="A355" s="176"/>
      <c r="B355" s="177"/>
      <c r="C355" s="24"/>
      <c r="D355" s="24"/>
      <c r="E355" s="24"/>
      <c r="F355" s="24"/>
      <c r="G355" s="24"/>
      <c r="H355" s="24"/>
      <c r="I355" s="24"/>
      <c r="J355" s="24"/>
    </row>
    <row r="356" spans="1:18" s="69" customFormat="1" ht="26.1" customHeight="1">
      <c r="A356" s="176"/>
      <c r="B356" s="176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</row>
    <row r="357" spans="1:18" s="24" customFormat="1" ht="26.1" customHeight="1">
      <c r="A357" s="176"/>
      <c r="B357" s="177"/>
      <c r="K357" s="69"/>
      <c r="L357" s="69"/>
      <c r="M357" s="69"/>
      <c r="N357" s="69"/>
      <c r="O357" s="69"/>
      <c r="P357" s="69"/>
      <c r="Q357" s="69"/>
      <c r="R357" s="69"/>
    </row>
    <row r="358" spans="1:18" s="69" customFormat="1" ht="26.1" customHeight="1">
      <c r="A358" s="176"/>
      <c r="B358" s="177"/>
      <c r="C358" s="24"/>
      <c r="D358" s="24"/>
      <c r="E358" s="24"/>
      <c r="F358" s="24"/>
      <c r="G358" s="24"/>
      <c r="H358" s="24"/>
      <c r="I358" s="24"/>
      <c r="J358" s="24"/>
    </row>
    <row r="359" spans="1:18" s="69" customFormat="1" ht="26.1" customHeight="1">
      <c r="A359" s="176"/>
      <c r="B359" s="177"/>
      <c r="C359" s="24"/>
      <c r="D359" s="24"/>
      <c r="E359" s="24"/>
      <c r="F359" s="24"/>
      <c r="G359" s="24"/>
      <c r="H359" s="24"/>
      <c r="I359" s="24"/>
      <c r="J359" s="24"/>
      <c r="Q359" s="24"/>
      <c r="R359" s="24"/>
    </row>
    <row r="360" spans="1:18" s="69" customFormat="1" ht="26.1" customHeight="1">
      <c r="A360" s="176"/>
      <c r="B360" s="176"/>
      <c r="C360" s="24"/>
      <c r="D360" s="24"/>
      <c r="E360" s="24"/>
      <c r="F360" s="24"/>
      <c r="G360" s="24"/>
      <c r="H360" s="24"/>
      <c r="I360" s="24"/>
      <c r="J360" s="24"/>
      <c r="K360" s="73"/>
      <c r="L360" s="73"/>
      <c r="M360" s="73"/>
      <c r="N360" s="73"/>
      <c r="O360" s="73"/>
      <c r="P360" s="73"/>
    </row>
    <row r="361" spans="1:18" s="24" customFormat="1" ht="26.1" customHeight="1">
      <c r="A361" s="176"/>
      <c r="B361" s="177"/>
      <c r="K361" s="69"/>
      <c r="L361" s="69"/>
      <c r="M361" s="69"/>
      <c r="N361" s="69"/>
      <c r="O361" s="69"/>
      <c r="P361" s="69"/>
    </row>
    <row r="362" spans="1:18" s="69" customFormat="1" ht="26.1" customHeight="1">
      <c r="A362" s="176"/>
      <c r="B362" s="177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</row>
    <row r="363" spans="1:18" s="69" customFormat="1" ht="26.1" customHeight="1">
      <c r="A363" s="176"/>
      <c r="B363" s="177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</row>
    <row r="364" spans="1:18" s="69" customFormat="1" ht="26.1" customHeight="1">
      <c r="A364" s="176"/>
      <c r="B364" s="177"/>
      <c r="C364" s="24"/>
      <c r="D364" s="24"/>
      <c r="E364" s="24"/>
      <c r="F364" s="24"/>
      <c r="G364" s="24"/>
      <c r="H364" s="24"/>
      <c r="I364" s="24"/>
      <c r="J364" s="24"/>
    </row>
    <row r="365" spans="1:18" s="24" customFormat="1" ht="26.1" customHeight="1">
      <c r="A365" s="176"/>
      <c r="B365" s="177"/>
      <c r="Q365" s="69"/>
      <c r="R365" s="69"/>
    </row>
    <row r="366" spans="1:18" s="69" customFormat="1" ht="26.1" customHeight="1">
      <c r="A366" s="176"/>
      <c r="B366" s="176"/>
      <c r="C366" s="24"/>
      <c r="D366" s="24"/>
      <c r="E366" s="24"/>
      <c r="F366" s="24"/>
      <c r="G366" s="24"/>
      <c r="H366" s="24"/>
      <c r="I366" s="24"/>
      <c r="J366" s="24"/>
    </row>
    <row r="367" spans="1:18" s="24" customFormat="1" ht="26.1" customHeight="1">
      <c r="A367" s="176"/>
      <c r="B367" s="176"/>
      <c r="K367" s="22" t="e">
        <f>#REF!</f>
        <v>#REF!</v>
      </c>
    </row>
    <row r="368" spans="1:18" s="24" customFormat="1" ht="29.25" customHeight="1">
      <c r="A368" s="176"/>
      <c r="B368" s="177"/>
      <c r="K368" s="69"/>
      <c r="L368" s="69"/>
      <c r="M368" s="69"/>
      <c r="N368" s="69"/>
      <c r="O368" s="69"/>
      <c r="P368" s="69"/>
      <c r="Q368" s="69"/>
      <c r="R368" s="69"/>
    </row>
    <row r="369" spans="1:18" s="24" customFormat="1" ht="26.1" customHeight="1">
      <c r="A369" s="176"/>
      <c r="B369" s="176"/>
      <c r="Q369" s="175"/>
      <c r="R369" s="175"/>
    </row>
    <row r="370" spans="1:18" s="69" customFormat="1" ht="26.1" customHeight="1">
      <c r="A370" s="176"/>
      <c r="B370" s="177"/>
      <c r="C370" s="24"/>
      <c r="D370" s="24"/>
      <c r="E370" s="24"/>
      <c r="F370" s="24"/>
      <c r="G370" s="24"/>
      <c r="H370" s="24"/>
      <c r="I370" s="24"/>
      <c r="J370" s="24"/>
    </row>
    <row r="371" spans="1:18" s="24" customFormat="1" ht="26.1" customHeight="1">
      <c r="A371" s="176"/>
      <c r="B371" s="176"/>
      <c r="K371" s="69"/>
      <c r="L371" s="69"/>
      <c r="M371" s="69"/>
      <c r="N371" s="69"/>
      <c r="O371" s="69"/>
      <c r="P371" s="69"/>
    </row>
    <row r="372" spans="1:18" s="69" customFormat="1" ht="26.1" customHeight="1">
      <c r="A372" s="176"/>
      <c r="B372" s="177"/>
      <c r="C372" s="24"/>
      <c r="D372" s="24"/>
      <c r="E372" s="24"/>
      <c r="F372" s="24"/>
      <c r="G372" s="24"/>
      <c r="H372" s="24"/>
      <c r="I372" s="24"/>
      <c r="J372" s="24"/>
    </row>
    <row r="373" spans="1:18" s="69" customFormat="1" ht="26.1" customHeight="1">
      <c r="A373" s="176"/>
      <c r="B373" s="176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</row>
    <row r="374" spans="1:18" s="69" customFormat="1" ht="26.1" customHeight="1">
      <c r="A374" s="176"/>
      <c r="B374" s="177"/>
      <c r="C374" s="24"/>
      <c r="D374" s="24"/>
      <c r="E374" s="24"/>
      <c r="F374" s="24"/>
      <c r="G374" s="24"/>
      <c r="H374" s="24"/>
      <c r="I374" s="24"/>
      <c r="J374" s="24"/>
      <c r="Q374" s="24"/>
      <c r="R374" s="24"/>
    </row>
    <row r="375" spans="1:18" s="24" customFormat="1" ht="26.1" customHeight="1">
      <c r="A375" s="176"/>
      <c r="B375" s="177"/>
      <c r="K375" s="69"/>
      <c r="L375" s="69"/>
      <c r="M375" s="69"/>
      <c r="N375" s="69"/>
      <c r="O375" s="69"/>
      <c r="P375" s="69"/>
    </row>
    <row r="376" spans="1:18" s="69" customFormat="1" ht="26.1" customHeight="1">
      <c r="A376" s="176"/>
      <c r="B376" s="177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</row>
    <row r="377" spans="1:18" s="24" customFormat="1" ht="26.1" customHeight="1">
      <c r="A377" s="176"/>
      <c r="B377" s="176"/>
      <c r="K377" s="69"/>
      <c r="L377" s="69"/>
      <c r="M377" s="69"/>
      <c r="N377" s="69"/>
      <c r="O377" s="69"/>
      <c r="P377" s="69"/>
    </row>
    <row r="378" spans="1:18" s="69" customFormat="1" ht="30.75" customHeight="1">
      <c r="A378" s="176"/>
      <c r="B378" s="177"/>
      <c r="C378" s="24"/>
      <c r="D378" s="24"/>
      <c r="E378" s="24"/>
      <c r="F378" s="24"/>
      <c r="G378" s="24"/>
      <c r="H378" s="24"/>
      <c r="I378" s="24"/>
      <c r="J378" s="24"/>
      <c r="Q378" s="24"/>
      <c r="R378" s="24"/>
    </row>
    <row r="379" spans="1:18" s="69" customFormat="1" ht="26.1" customHeight="1">
      <c r="A379" s="210"/>
      <c r="B379" s="177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</row>
    <row r="380" spans="1:18" s="69" customFormat="1" ht="26.1" customHeight="1">
      <c r="A380" s="176"/>
      <c r="B380" s="176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</row>
    <row r="381" spans="1:18" s="24" customFormat="1" ht="26.1" customHeight="1">
      <c r="A381" s="176"/>
      <c r="B381" s="177"/>
    </row>
    <row r="382" spans="1:18" s="24" customFormat="1" ht="26.1" customHeight="1">
      <c r="A382" s="176"/>
      <c r="B382" s="177"/>
      <c r="K382" s="69"/>
      <c r="L382" s="69"/>
      <c r="M382" s="69"/>
      <c r="N382" s="69"/>
      <c r="O382" s="69"/>
      <c r="P382" s="69"/>
    </row>
    <row r="383" spans="1:18" s="24" customFormat="1" ht="26.1" customHeight="1">
      <c r="A383" s="176"/>
      <c r="B383" s="176"/>
      <c r="K383" s="175"/>
      <c r="L383" s="175"/>
      <c r="M383" s="175"/>
      <c r="N383" s="175"/>
      <c r="O383" s="175"/>
      <c r="P383" s="175"/>
    </row>
    <row r="384" spans="1:18" s="69" customFormat="1" ht="26.1" customHeight="1">
      <c r="A384" s="176"/>
      <c r="B384" s="176"/>
      <c r="C384" s="24"/>
      <c r="D384" s="24"/>
      <c r="E384" s="24"/>
      <c r="F384" s="24"/>
      <c r="G384" s="24"/>
      <c r="H384" s="24"/>
      <c r="I384" s="24"/>
      <c r="J384" s="24"/>
      <c r="Q384" s="24"/>
      <c r="R384" s="24"/>
    </row>
    <row r="385" spans="1:18" s="24" customFormat="1" ht="26.1" customHeight="1">
      <c r="A385" s="176"/>
      <c r="B385" s="176"/>
      <c r="K385" s="69"/>
      <c r="L385" s="69"/>
      <c r="M385" s="69"/>
      <c r="N385" s="69"/>
      <c r="O385" s="69"/>
      <c r="P385" s="69"/>
      <c r="Q385" s="69"/>
      <c r="R385" s="69"/>
    </row>
    <row r="386" spans="1:18" s="69" customFormat="1" ht="26.1" customHeight="1">
      <c r="A386" s="176"/>
      <c r="B386" s="177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</row>
    <row r="387" spans="1:18" s="69" customFormat="1" ht="26.1" customHeight="1">
      <c r="A387" s="176"/>
      <c r="B387" s="176"/>
      <c r="C387" s="24"/>
      <c r="D387" s="24"/>
      <c r="E387" s="24"/>
      <c r="F387" s="24"/>
      <c r="G387" s="24"/>
      <c r="H387" s="24"/>
      <c r="I387" s="24"/>
      <c r="J387" s="24"/>
      <c r="Q387" s="24"/>
      <c r="R387" s="24"/>
    </row>
    <row r="388" spans="1:18" s="69" customFormat="1" ht="26.1" customHeight="1">
      <c r="A388" s="176"/>
      <c r="B388" s="177"/>
      <c r="C388" s="24"/>
      <c r="D388" s="24"/>
      <c r="E388" s="24"/>
      <c r="F388" s="24"/>
      <c r="G388" s="24"/>
      <c r="H388" s="24"/>
      <c r="I388" s="24"/>
      <c r="J388" s="24"/>
      <c r="Q388" s="24"/>
      <c r="R388" s="24"/>
    </row>
    <row r="389" spans="1:18" s="69" customFormat="1" ht="26.1" customHeight="1">
      <c r="A389" s="176"/>
      <c r="B389" s="177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</row>
    <row r="390" spans="1:18" s="24" customFormat="1" ht="26.1" customHeight="1">
      <c r="A390" s="176"/>
      <c r="B390" s="176"/>
      <c r="K390" s="69"/>
      <c r="L390" s="69"/>
      <c r="M390" s="69"/>
      <c r="N390" s="69"/>
      <c r="O390" s="69"/>
      <c r="P390" s="69"/>
      <c r="Q390" s="69"/>
      <c r="R390" s="69"/>
    </row>
    <row r="391" spans="1:18" s="69" customFormat="1" ht="26.1" customHeight="1">
      <c r="A391" s="176"/>
      <c r="B391" s="177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</row>
    <row r="392" spans="1:18" s="24" customFormat="1" ht="26.1" customHeight="1">
      <c r="A392" s="176"/>
      <c r="B392" s="177"/>
    </row>
    <row r="393" spans="1:18" s="24" customFormat="1" ht="26.1" customHeight="1">
      <c r="A393" s="176"/>
      <c r="B393" s="176"/>
      <c r="K393" s="69"/>
      <c r="L393" s="69"/>
      <c r="M393" s="69"/>
      <c r="N393" s="69"/>
      <c r="O393" s="69"/>
      <c r="P393" s="69"/>
      <c r="Q393" s="69"/>
      <c r="R393" s="69"/>
    </row>
    <row r="394" spans="1:18" s="69" customFormat="1" ht="26.1" customHeight="1">
      <c r="A394" s="176"/>
      <c r="B394" s="177"/>
      <c r="C394" s="24"/>
      <c r="D394" s="24"/>
      <c r="E394" s="24"/>
      <c r="F394" s="24"/>
      <c r="G394" s="24"/>
      <c r="H394" s="24"/>
      <c r="I394" s="24"/>
      <c r="J394" s="24"/>
    </row>
    <row r="395" spans="1:18" s="69" customFormat="1" ht="26.1" customHeight="1">
      <c r="A395" s="176"/>
      <c r="B395" s="176"/>
      <c r="C395" s="24"/>
      <c r="D395" s="24"/>
      <c r="E395" s="24"/>
      <c r="F395" s="24"/>
      <c r="G395" s="24"/>
      <c r="H395" s="24"/>
      <c r="I395" s="24"/>
      <c r="J395" s="24"/>
      <c r="Q395" s="24"/>
      <c r="R395" s="24"/>
    </row>
    <row r="396" spans="1:18" s="69" customFormat="1" ht="26.1" customHeight="1">
      <c r="A396" s="176"/>
      <c r="B396" s="176"/>
      <c r="C396" s="24"/>
      <c r="D396" s="24"/>
      <c r="E396" s="24"/>
      <c r="F396" s="24"/>
      <c r="G396" s="24"/>
      <c r="H396" s="24"/>
      <c r="I396" s="24"/>
      <c r="J396" s="24"/>
    </row>
    <row r="397" spans="1:18" s="69" customFormat="1" ht="26.1" customHeight="1">
      <c r="A397" s="176"/>
      <c r="B397" s="177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</row>
    <row r="398" spans="1:18" s="69" customFormat="1" ht="26.1" customHeight="1">
      <c r="A398" s="176"/>
      <c r="B398" s="177"/>
      <c r="C398" s="24"/>
      <c r="D398" s="24"/>
      <c r="E398" s="24"/>
      <c r="F398" s="24"/>
      <c r="G398" s="24"/>
      <c r="H398" s="24"/>
      <c r="I398" s="24"/>
      <c r="J398" s="24"/>
      <c r="Q398" s="24"/>
      <c r="R398" s="24"/>
    </row>
    <row r="399" spans="1:18" s="69" customFormat="1" ht="26.1" customHeight="1">
      <c r="A399" s="176"/>
      <c r="B399" s="177"/>
      <c r="C399" s="24"/>
      <c r="D399" s="24"/>
      <c r="E399" s="24"/>
      <c r="F399" s="24"/>
      <c r="G399" s="24"/>
      <c r="H399" s="24"/>
      <c r="I399" s="24"/>
      <c r="J399" s="24"/>
      <c r="K399" s="175"/>
      <c r="L399" s="175"/>
      <c r="M399" s="175"/>
      <c r="N399" s="175"/>
      <c r="O399" s="175"/>
      <c r="P399" s="175"/>
    </row>
    <row r="400" spans="1:18" s="24" customFormat="1" ht="26.1" customHeight="1">
      <c r="A400" s="181"/>
      <c r="B400" s="182"/>
      <c r="K400" s="69"/>
      <c r="L400" s="69"/>
      <c r="M400" s="69"/>
      <c r="N400" s="69"/>
      <c r="O400" s="69"/>
      <c r="P400" s="69"/>
      <c r="Q400" s="69"/>
      <c r="R400" s="69"/>
    </row>
    <row r="401" spans="1:18" s="69" customFormat="1" ht="26.1" customHeight="1">
      <c r="A401" s="185"/>
      <c r="B401" s="185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</row>
    <row r="402" spans="1:18" s="24" customFormat="1" ht="26.1" customHeight="1">
      <c r="A402" s="211"/>
      <c r="B402" s="212"/>
      <c r="K402" s="69"/>
      <c r="L402" s="69"/>
      <c r="M402" s="69"/>
      <c r="N402" s="69"/>
      <c r="O402" s="69"/>
      <c r="P402" s="69"/>
    </row>
    <row r="403" spans="1:18" s="69" customFormat="1" ht="26.1" customHeight="1">
      <c r="A403" s="187"/>
      <c r="B403" s="187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</row>
    <row r="404" spans="1:18" s="69" customFormat="1" ht="42" customHeight="1">
      <c r="A404" s="185"/>
      <c r="B404" s="186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</row>
    <row r="405" spans="1:18" s="69" customFormat="1" ht="36.75" customHeight="1">
      <c r="A405" s="185"/>
      <c r="B405" s="185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</row>
    <row r="406" spans="1:18" s="69" customFormat="1" ht="26.1" customHeight="1">
      <c r="A406" s="185"/>
      <c r="B406" s="186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</row>
    <row r="407" spans="1:18" s="24" customFormat="1" ht="26.1" customHeight="1">
      <c r="A407" s="185"/>
      <c r="B407" s="185"/>
      <c r="Q407" s="69"/>
      <c r="R407" s="69"/>
    </row>
    <row r="408" spans="1:18" s="69" customFormat="1" ht="26.1" customHeight="1">
      <c r="A408" s="185"/>
      <c r="B408" s="185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</row>
    <row r="409" spans="1:18" s="24" customFormat="1" ht="26.1" customHeight="1">
      <c r="A409" s="185"/>
      <c r="B409" s="185"/>
      <c r="K409" s="69"/>
      <c r="L409" s="69"/>
      <c r="M409" s="69"/>
      <c r="N409" s="69"/>
      <c r="O409" s="69"/>
      <c r="P409" s="69"/>
    </row>
    <row r="410" spans="1:18" s="24" customFormat="1" ht="26.1" customHeight="1">
      <c r="A410" s="185"/>
      <c r="B410" s="185"/>
      <c r="K410" s="69"/>
      <c r="L410" s="69"/>
      <c r="M410" s="69"/>
      <c r="N410" s="69"/>
      <c r="O410" s="69"/>
      <c r="P410" s="69"/>
      <c r="Q410" s="69"/>
      <c r="R410" s="69"/>
    </row>
    <row r="411" spans="1:18" s="69" customFormat="1" ht="26.1" customHeight="1">
      <c r="A411" s="185"/>
      <c r="B411" s="185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 s="69" customFormat="1" ht="26.1" customHeight="1">
      <c r="A412" s="185"/>
      <c r="B412" s="185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</row>
    <row r="413" spans="1:18" s="69" customFormat="1" ht="26.1" customHeight="1">
      <c r="A413" s="185"/>
      <c r="B413" s="186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</row>
    <row r="414" spans="1:18" s="69" customFormat="1" ht="26.1" customHeight="1">
      <c r="A414" s="185"/>
      <c r="B414" s="186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</row>
    <row r="415" spans="1:18" s="24" customFormat="1" ht="26.1" customHeight="1">
      <c r="A415" s="185"/>
      <c r="B415" s="185"/>
      <c r="K415" s="69"/>
      <c r="L415" s="69"/>
      <c r="M415" s="69"/>
      <c r="N415" s="69"/>
      <c r="O415" s="69"/>
      <c r="P415" s="69"/>
    </row>
    <row r="416" spans="1:18" s="69" customFormat="1" ht="26.1" customHeight="1">
      <c r="A416" s="185"/>
      <c r="B416" s="185"/>
      <c r="C416" s="24"/>
      <c r="D416" s="24"/>
      <c r="E416" s="24"/>
      <c r="F416" s="24"/>
      <c r="G416" s="24"/>
      <c r="H416" s="24"/>
      <c r="I416" s="24"/>
      <c r="J416" s="24"/>
      <c r="Q416" s="24"/>
      <c r="R416" s="24"/>
    </row>
    <row r="417" spans="1:18" s="73" customFormat="1" ht="26.1" customHeight="1">
      <c r="A417" s="185"/>
      <c r="B417" s="185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69"/>
      <c r="R417" s="69"/>
    </row>
    <row r="418" spans="1:18" s="69" customFormat="1" ht="26.1" customHeight="1">
      <c r="A418" s="185"/>
      <c r="B418" s="185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</row>
    <row r="419" spans="1:18" s="69" customFormat="1" ht="26.1" customHeight="1">
      <c r="A419" s="185"/>
      <c r="B419" s="186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</row>
    <row r="420" spans="1:18" s="69" customFormat="1" ht="41.25" customHeight="1">
      <c r="A420" s="185"/>
      <c r="B420" s="186"/>
      <c r="C420" s="24"/>
      <c r="D420" s="24"/>
      <c r="E420" s="24"/>
      <c r="F420" s="24"/>
      <c r="G420" s="24"/>
      <c r="H420" s="24"/>
      <c r="I420" s="24"/>
      <c r="J420" s="24"/>
    </row>
    <row r="421" spans="1:18" s="24" customFormat="1" ht="26.1" customHeight="1">
      <c r="A421" s="185"/>
      <c r="B421" s="185"/>
      <c r="Q421" s="69"/>
      <c r="R421" s="69"/>
    </row>
    <row r="422" spans="1:18" s="24" customFormat="1" ht="26.1" customHeight="1">
      <c r="A422" s="185"/>
      <c r="B422" s="185"/>
      <c r="Q422" s="69"/>
      <c r="R422" s="69"/>
    </row>
    <row r="423" spans="1:18" s="24" customFormat="1" ht="26.1" customHeight="1">
      <c r="A423" s="185"/>
      <c r="B423" s="185"/>
      <c r="K423" s="69"/>
      <c r="L423" s="69"/>
      <c r="M423" s="69"/>
      <c r="N423" s="69"/>
      <c r="O423" s="69"/>
      <c r="P423" s="69"/>
    </row>
    <row r="424" spans="1:18" s="24" customFormat="1" ht="26.1" customHeight="1">
      <c r="A424" s="185"/>
      <c r="B424" s="186"/>
      <c r="K424" s="69"/>
      <c r="L424" s="69"/>
      <c r="M424" s="69"/>
      <c r="N424" s="69"/>
      <c r="O424" s="69"/>
      <c r="P424" s="69"/>
      <c r="Q424" s="69"/>
      <c r="R424" s="69"/>
    </row>
    <row r="425" spans="1:18" s="175" customFormat="1" ht="26.1" customHeight="1">
      <c r="A425" s="185"/>
      <c r="B425" s="185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</row>
    <row r="426" spans="1:18" s="24" customFormat="1" ht="26.1" customHeight="1">
      <c r="A426" s="185"/>
      <c r="B426" s="185"/>
      <c r="K426" s="69"/>
      <c r="L426" s="69"/>
      <c r="M426" s="69"/>
      <c r="N426" s="69"/>
      <c r="O426" s="69"/>
      <c r="P426" s="69"/>
    </row>
    <row r="427" spans="1:18" s="69" customFormat="1" ht="26.1" customHeight="1">
      <c r="A427" s="185"/>
      <c r="B427" s="186"/>
      <c r="C427" s="24"/>
      <c r="D427" s="24"/>
      <c r="E427" s="24"/>
      <c r="F427" s="24"/>
      <c r="G427" s="24"/>
      <c r="H427" s="24"/>
      <c r="I427" s="24"/>
      <c r="J427" s="24"/>
    </row>
    <row r="428" spans="1:18" s="69" customFormat="1" ht="26.1" customHeight="1">
      <c r="A428" s="185"/>
      <c r="B428" s="186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</row>
    <row r="429" spans="1:18" s="69" customFormat="1" ht="26.1" customHeight="1">
      <c r="A429" s="188"/>
      <c r="B429" s="188"/>
      <c r="C429" s="24"/>
      <c r="D429" s="24"/>
      <c r="E429" s="24"/>
      <c r="F429" s="24"/>
      <c r="G429" s="24"/>
      <c r="H429" s="24"/>
      <c r="I429" s="24"/>
      <c r="J429" s="24"/>
    </row>
    <row r="430" spans="1:18" s="69" customFormat="1" ht="26.1" customHeight="1">
      <c r="A430" s="188"/>
      <c r="B430" s="189"/>
      <c r="C430" s="24"/>
      <c r="D430" s="24"/>
      <c r="E430" s="24"/>
      <c r="F430" s="24"/>
      <c r="G430" s="24"/>
      <c r="H430" s="24"/>
      <c r="I430" s="24"/>
      <c r="J430" s="24"/>
    </row>
    <row r="431" spans="1:18" s="69" customFormat="1" ht="26.1" customHeight="1">
      <c r="A431" s="176"/>
      <c r="B431" s="177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</row>
    <row r="432" spans="1:18" s="24" customFormat="1" ht="26.1" customHeight="1">
      <c r="A432" s="176"/>
      <c r="B432" s="176"/>
    </row>
    <row r="433" spans="1:18" s="69" customFormat="1" ht="26.1" customHeight="1">
      <c r="A433" s="176"/>
      <c r="B433" s="177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</row>
    <row r="434" spans="1:18" s="69" customFormat="1" ht="26.1" customHeight="1">
      <c r="A434" s="176"/>
      <c r="B434" s="177"/>
      <c r="C434" s="24"/>
      <c r="D434" s="24"/>
      <c r="E434" s="24"/>
      <c r="F434" s="24"/>
      <c r="G434" s="24"/>
      <c r="H434" s="24"/>
      <c r="I434" s="24"/>
      <c r="J434" s="24"/>
    </row>
    <row r="435" spans="1:18" s="24" customFormat="1" ht="26.1" customHeight="1">
      <c r="A435" s="176"/>
      <c r="B435" s="176"/>
    </row>
    <row r="436" spans="1:18" s="69" customFormat="1" ht="26.1" customHeight="1">
      <c r="A436" s="176"/>
      <c r="B436" s="176"/>
      <c r="C436" s="24"/>
      <c r="D436" s="24"/>
      <c r="E436" s="24"/>
      <c r="F436" s="24"/>
      <c r="G436" s="24"/>
      <c r="H436" s="24"/>
      <c r="I436" s="24"/>
      <c r="J436" s="24"/>
    </row>
    <row r="437" spans="1:18" s="69" customFormat="1" ht="26.1" customHeight="1">
      <c r="A437" s="176"/>
      <c r="B437" s="176"/>
      <c r="C437" s="24"/>
      <c r="D437" s="24"/>
      <c r="E437" s="24"/>
      <c r="F437" s="24"/>
      <c r="G437" s="24"/>
      <c r="H437" s="24"/>
      <c r="I437" s="24"/>
      <c r="J437" s="24"/>
      <c r="K437" s="190" t="e">
        <f>#REF!</f>
        <v>#REF!</v>
      </c>
      <c r="Q437" s="24"/>
      <c r="R437" s="24"/>
    </row>
    <row r="438" spans="1:18" s="69" customFormat="1" ht="26.1" customHeight="1">
      <c r="A438" s="176"/>
      <c r="B438" s="177"/>
      <c r="C438" s="24"/>
      <c r="D438" s="24"/>
      <c r="E438" s="24"/>
      <c r="F438" s="24"/>
      <c r="G438" s="24"/>
      <c r="H438" s="24"/>
      <c r="I438" s="24"/>
      <c r="J438" s="24"/>
    </row>
    <row r="439" spans="1:18" s="69" customFormat="1" ht="26.1" customHeight="1">
      <c r="A439" s="176"/>
      <c r="B439" s="176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</row>
    <row r="440" spans="1:18" s="73" customFormat="1" ht="26.1" customHeight="1">
      <c r="A440" s="176"/>
      <c r="B440" s="177"/>
      <c r="C440" s="24"/>
      <c r="D440" s="24"/>
      <c r="E440" s="24"/>
      <c r="F440" s="24"/>
      <c r="G440" s="24"/>
      <c r="H440" s="24"/>
      <c r="I440" s="24"/>
      <c r="J440" s="24"/>
      <c r="K440" s="69"/>
      <c r="L440" s="69"/>
      <c r="M440" s="69"/>
      <c r="N440" s="69"/>
      <c r="O440" s="69"/>
      <c r="P440" s="69"/>
      <c r="Q440" s="69"/>
      <c r="R440" s="69"/>
    </row>
    <row r="441" spans="1:18" s="24" customFormat="1" ht="26.1" customHeight="1">
      <c r="A441" s="176"/>
      <c r="B441" s="177"/>
    </row>
    <row r="442" spans="1:18" s="24" customFormat="1" ht="30.75" customHeight="1">
      <c r="A442" s="176"/>
      <c r="B442" s="177"/>
      <c r="K442" s="69"/>
      <c r="L442" s="69"/>
      <c r="M442" s="69"/>
      <c r="N442" s="69"/>
      <c r="O442" s="69"/>
      <c r="P442" s="69"/>
      <c r="Q442" s="69"/>
      <c r="R442" s="69"/>
    </row>
    <row r="443" spans="1:18" s="69" customFormat="1" ht="26.1" customHeight="1">
      <c r="A443" s="176"/>
      <c r="B443" s="176"/>
      <c r="C443" s="24"/>
      <c r="D443" s="24"/>
      <c r="E443" s="24"/>
      <c r="F443" s="24"/>
      <c r="G443" s="24"/>
      <c r="H443" s="24"/>
      <c r="I443" s="24"/>
      <c r="J443" s="24"/>
    </row>
    <row r="444" spans="1:18" s="24" customFormat="1" ht="26.1" customHeight="1">
      <c r="A444" s="176"/>
      <c r="B444" s="177"/>
      <c r="Q444" s="69"/>
      <c r="R444" s="69"/>
    </row>
    <row r="445" spans="1:18" s="69" customFormat="1" ht="26.1" customHeight="1">
      <c r="A445" s="176"/>
      <c r="B445" s="176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</row>
    <row r="446" spans="1:18" s="69" customFormat="1" ht="26.1" customHeight="1">
      <c r="A446" s="176"/>
      <c r="B446" s="177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</row>
    <row r="447" spans="1:18" s="24" customFormat="1" ht="26.1" customHeight="1">
      <c r="A447" s="176"/>
      <c r="B447" s="177"/>
      <c r="K447" s="69"/>
      <c r="L447" s="69"/>
      <c r="M447" s="69"/>
      <c r="N447" s="69"/>
      <c r="O447" s="69"/>
      <c r="P447" s="69"/>
    </row>
    <row r="448" spans="1:18" s="24" customFormat="1" ht="28.5" customHeight="1">
      <c r="A448" s="176"/>
      <c r="B448" s="176"/>
    </row>
    <row r="449" spans="1:18" s="24" customFormat="1" ht="28.5" customHeight="1">
      <c r="A449" s="176"/>
      <c r="B449" s="176"/>
      <c r="K449" s="69"/>
      <c r="L449" s="69"/>
      <c r="M449" s="69"/>
      <c r="N449" s="69"/>
      <c r="O449" s="69"/>
      <c r="P449" s="69"/>
      <c r="Q449" s="69"/>
      <c r="R449" s="69"/>
    </row>
    <row r="450" spans="1:18" s="88" customFormat="1" ht="34.5" customHeight="1">
      <c r="A450" s="176"/>
      <c r="B450" s="176"/>
      <c r="C450" s="24"/>
      <c r="D450" s="24"/>
      <c r="E450" s="24"/>
      <c r="F450" s="24"/>
      <c r="G450" s="24"/>
      <c r="H450" s="24"/>
      <c r="I450" s="24"/>
      <c r="J450" s="24"/>
      <c r="K450" s="69"/>
      <c r="L450" s="69"/>
      <c r="M450" s="69"/>
      <c r="N450" s="69"/>
      <c r="O450" s="69"/>
      <c r="P450" s="69"/>
      <c r="Q450" s="69"/>
      <c r="R450" s="69"/>
    </row>
    <row r="451" spans="1:18" s="69" customFormat="1" ht="26.1" customHeight="1">
      <c r="A451" s="176"/>
      <c r="B451" s="177"/>
      <c r="C451" s="24"/>
      <c r="D451" s="24"/>
      <c r="E451" s="24"/>
      <c r="F451" s="24"/>
      <c r="G451" s="24"/>
      <c r="H451" s="24"/>
      <c r="I451" s="24"/>
      <c r="J451" s="24"/>
      <c r="Q451" s="88"/>
      <c r="R451" s="88"/>
    </row>
    <row r="452" spans="1:18" s="24" customFormat="1" ht="26.1" customHeight="1">
      <c r="A452" s="176"/>
      <c r="B452" s="176"/>
      <c r="K452" s="69"/>
      <c r="L452" s="69"/>
      <c r="M452" s="69"/>
      <c r="N452" s="69"/>
      <c r="O452" s="69"/>
      <c r="P452" s="69"/>
      <c r="Q452" s="69"/>
      <c r="R452" s="69"/>
    </row>
    <row r="453" spans="1:18" s="24" customFormat="1" ht="26.1" customHeight="1">
      <c r="A453" s="176"/>
      <c r="B453" s="177"/>
      <c r="Q453" s="88"/>
      <c r="R453" s="88"/>
    </row>
    <row r="454" spans="1:18" s="175" customFormat="1" ht="26.1" customHeight="1">
      <c r="A454" s="176"/>
      <c r="B454" s="177"/>
      <c r="C454" s="24"/>
      <c r="D454" s="24"/>
      <c r="E454" s="24"/>
      <c r="F454" s="24"/>
      <c r="G454" s="24"/>
      <c r="H454" s="24"/>
      <c r="I454" s="24"/>
      <c r="J454" s="24"/>
      <c r="K454" s="69"/>
      <c r="L454" s="69"/>
      <c r="M454" s="69"/>
      <c r="N454" s="69"/>
      <c r="O454" s="69"/>
      <c r="P454" s="69"/>
      <c r="Q454" s="69"/>
      <c r="R454" s="69"/>
    </row>
    <row r="455" spans="1:18" s="69" customFormat="1" ht="26.1" customHeight="1">
      <c r="A455" s="176"/>
      <c r="B455" s="17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</row>
    <row r="456" spans="1:18" s="69" customFormat="1" ht="26.1" customHeight="1">
      <c r="A456" s="176"/>
      <c r="B456" s="177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</row>
    <row r="457" spans="1:18" s="24" customFormat="1" ht="26.1" customHeight="1">
      <c r="A457" s="176"/>
      <c r="B457" s="176"/>
      <c r="K457" s="69"/>
      <c r="L457" s="69"/>
      <c r="M457" s="69"/>
      <c r="N457" s="69"/>
      <c r="O457" s="69"/>
      <c r="P457" s="69"/>
      <c r="Q457" s="69"/>
      <c r="R457" s="69"/>
    </row>
    <row r="458" spans="1:18" s="69" customFormat="1" ht="26.1" customHeight="1">
      <c r="A458" s="176"/>
      <c r="B458" s="177"/>
      <c r="C458" s="24"/>
      <c r="D458" s="24"/>
      <c r="E458" s="24"/>
      <c r="F458" s="24"/>
      <c r="G458" s="24"/>
      <c r="H458" s="24"/>
      <c r="I458" s="24"/>
      <c r="J458" s="24"/>
    </row>
    <row r="459" spans="1:18" s="24" customFormat="1" ht="26.1" customHeight="1">
      <c r="A459" s="176"/>
      <c r="B459" s="176"/>
      <c r="K459" s="69"/>
      <c r="L459" s="69"/>
      <c r="M459" s="69"/>
      <c r="N459" s="69"/>
      <c r="O459" s="69"/>
      <c r="P459" s="69"/>
      <c r="Q459" s="69"/>
      <c r="R459" s="69"/>
    </row>
    <row r="460" spans="1:18" s="69" customFormat="1" ht="31.5" customHeight="1">
      <c r="A460" s="176"/>
      <c r="B460" s="176"/>
      <c r="C460" s="24"/>
      <c r="D460" s="24"/>
      <c r="E460" s="24"/>
      <c r="F460" s="24"/>
      <c r="G460" s="24"/>
      <c r="H460" s="24"/>
      <c r="I460" s="24"/>
      <c r="J460" s="24"/>
      <c r="Q460" s="24"/>
      <c r="R460" s="24"/>
    </row>
    <row r="461" spans="1:18" s="69" customFormat="1" ht="26.1" customHeight="1">
      <c r="A461" s="176"/>
      <c r="B461" s="177"/>
      <c r="C461" s="24"/>
      <c r="D461" s="24"/>
      <c r="E461" s="24"/>
      <c r="F461" s="24"/>
      <c r="G461" s="24"/>
      <c r="H461" s="24"/>
      <c r="I461" s="24"/>
      <c r="J461" s="24"/>
    </row>
    <row r="462" spans="1:18" s="24" customFormat="1" ht="26.1" customHeight="1">
      <c r="A462" s="176"/>
      <c r="B462" s="177"/>
      <c r="Q462" s="69"/>
      <c r="R462" s="69"/>
    </row>
    <row r="463" spans="1:18" s="69" customFormat="1" ht="26.1" customHeight="1">
      <c r="A463" s="176"/>
      <c r="B463" s="177"/>
      <c r="C463" s="24"/>
      <c r="D463" s="24"/>
      <c r="E463" s="24"/>
      <c r="F463" s="24"/>
      <c r="G463" s="24"/>
      <c r="H463" s="24"/>
      <c r="I463" s="24"/>
      <c r="J463" s="24"/>
    </row>
    <row r="464" spans="1:18" s="24" customFormat="1" ht="26.1" customHeight="1">
      <c r="A464" s="176"/>
      <c r="B464" s="177"/>
      <c r="K464" s="69"/>
      <c r="L464" s="69"/>
      <c r="M464" s="69"/>
      <c r="N464" s="69"/>
      <c r="O464" s="69"/>
      <c r="P464" s="69"/>
    </row>
    <row r="465" spans="1:18" s="69" customFormat="1" ht="26.1" customHeight="1">
      <c r="A465" s="176"/>
      <c r="B465" s="177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</row>
    <row r="466" spans="1:18" s="69" customFormat="1" ht="26.1" customHeight="1">
      <c r="A466" s="176"/>
      <c r="B466" s="176"/>
      <c r="C466" s="24"/>
      <c r="D466" s="24"/>
      <c r="E466" s="24"/>
      <c r="F466" s="24"/>
      <c r="G466" s="24"/>
      <c r="H466" s="24"/>
      <c r="I466" s="24"/>
      <c r="J466" s="24"/>
      <c r="Q466" s="24"/>
      <c r="R466" s="24"/>
    </row>
    <row r="467" spans="1:18" s="24" customFormat="1" ht="26.1" customHeight="1">
      <c r="A467" s="176"/>
      <c r="B467" s="177"/>
    </row>
    <row r="468" spans="1:18" s="69" customFormat="1" ht="40.5" customHeight="1">
      <c r="A468" s="176"/>
      <c r="B468" s="177"/>
      <c r="C468" s="24"/>
      <c r="D468" s="24"/>
      <c r="E468" s="24"/>
      <c r="F468" s="24"/>
      <c r="G468" s="24"/>
      <c r="H468" s="24"/>
      <c r="I468" s="24"/>
      <c r="J468" s="24"/>
      <c r="Q468" s="24"/>
      <c r="R468" s="24"/>
    </row>
    <row r="469" spans="1:18" s="24" customFormat="1" ht="40.5" customHeight="1">
      <c r="A469" s="176"/>
      <c r="B469" s="176"/>
      <c r="K469" s="69"/>
      <c r="L469" s="69"/>
      <c r="M469" s="69"/>
      <c r="N469" s="69"/>
      <c r="O469" s="69"/>
      <c r="P469" s="69"/>
    </row>
    <row r="470" spans="1:18" s="24" customFormat="1" ht="26.1" customHeight="1">
      <c r="A470" s="176"/>
      <c r="B470" s="177"/>
      <c r="K470" s="69"/>
      <c r="L470" s="69"/>
      <c r="M470" s="69"/>
      <c r="N470" s="69"/>
      <c r="O470" s="69"/>
      <c r="P470" s="69"/>
      <c r="Q470" s="69"/>
      <c r="R470" s="69"/>
    </row>
    <row r="471" spans="1:18" s="69" customFormat="1" ht="26.1" customHeight="1">
      <c r="A471" s="176"/>
      <c r="B471" s="176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</row>
    <row r="472" spans="1:18" s="69" customFormat="1" ht="26.1" customHeight="1">
      <c r="A472" s="176"/>
      <c r="B472" s="177"/>
      <c r="C472" s="24"/>
      <c r="D472" s="24"/>
      <c r="E472" s="24"/>
      <c r="F472" s="24"/>
      <c r="G472" s="24"/>
      <c r="H472" s="24"/>
      <c r="I472" s="24"/>
      <c r="J472" s="24"/>
      <c r="Q472" s="24"/>
      <c r="R472" s="24"/>
    </row>
    <row r="473" spans="1:18" s="24" customFormat="1" ht="26.1" customHeight="1">
      <c r="A473" s="176"/>
      <c r="B473" s="177"/>
      <c r="K473" s="69"/>
      <c r="L473" s="69"/>
      <c r="M473" s="69"/>
      <c r="N473" s="69"/>
      <c r="O473" s="69"/>
      <c r="P473" s="69"/>
      <c r="Q473" s="69"/>
      <c r="R473" s="69"/>
    </row>
    <row r="474" spans="1:18" s="69" customFormat="1" ht="26.1" customHeight="1">
      <c r="A474" s="176"/>
      <c r="B474" s="177"/>
      <c r="C474" s="24"/>
      <c r="D474" s="24"/>
      <c r="E474" s="24"/>
      <c r="F474" s="24"/>
      <c r="G474" s="24"/>
      <c r="H474" s="24"/>
      <c r="I474" s="24"/>
      <c r="J474" s="24"/>
    </row>
    <row r="475" spans="1:18" s="69" customFormat="1" ht="26.1" customHeight="1">
      <c r="A475" s="176"/>
      <c r="B475" s="176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</row>
    <row r="476" spans="1:18" s="69" customFormat="1" ht="26.1" customHeight="1">
      <c r="A476" s="176"/>
      <c r="B476" s="177"/>
      <c r="C476" s="24"/>
      <c r="D476" s="24"/>
      <c r="E476" s="24"/>
      <c r="F476" s="24"/>
      <c r="G476" s="24"/>
      <c r="H476" s="24"/>
      <c r="I476" s="24"/>
      <c r="J476" s="24"/>
    </row>
    <row r="477" spans="1:18" s="123" customFormat="1" ht="26.1" customHeight="1">
      <c r="A477" s="176"/>
      <c r="B477" s="177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69"/>
      <c r="R477" s="69"/>
    </row>
    <row r="478" spans="1:18" s="69" customFormat="1" ht="26.1" customHeight="1">
      <c r="A478" s="176"/>
      <c r="B478" s="177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</row>
    <row r="479" spans="1:18" s="24" customFormat="1" ht="26.1" customHeight="1">
      <c r="A479" s="176"/>
      <c r="B479" s="176"/>
      <c r="K479" s="69"/>
      <c r="L479" s="69"/>
      <c r="M479" s="69"/>
      <c r="N479" s="69"/>
      <c r="O479" s="69"/>
      <c r="P479" s="69"/>
      <c r="Q479" s="69"/>
      <c r="R479" s="69"/>
    </row>
    <row r="480" spans="1:18" s="24" customFormat="1" ht="26.1" customHeight="1">
      <c r="A480" s="176"/>
      <c r="B480" s="177"/>
      <c r="K480" s="69"/>
      <c r="L480" s="69"/>
      <c r="M480" s="69"/>
      <c r="N480" s="69"/>
      <c r="O480" s="69"/>
      <c r="P480" s="69"/>
    </row>
    <row r="481" spans="1:18" s="69" customFormat="1" ht="26.1" customHeight="1">
      <c r="A481" s="176"/>
      <c r="B481" s="176"/>
      <c r="C481" s="24"/>
      <c r="D481" s="24"/>
      <c r="E481" s="24"/>
      <c r="F481" s="24"/>
      <c r="G481" s="24"/>
      <c r="H481" s="24"/>
      <c r="I481" s="218"/>
      <c r="J481" s="218"/>
      <c r="K481" s="88"/>
      <c r="L481" s="88"/>
      <c r="M481" s="88"/>
      <c r="N481" s="88"/>
      <c r="O481" s="88"/>
      <c r="P481" s="88"/>
    </row>
    <row r="482" spans="1:18" s="69" customFormat="1" ht="26.1" customHeight="1">
      <c r="A482" s="176"/>
      <c r="B482" s="176"/>
      <c r="C482" s="24"/>
      <c r="D482" s="24"/>
      <c r="E482" s="24"/>
      <c r="F482" s="24"/>
      <c r="G482" s="24"/>
      <c r="H482" s="24"/>
      <c r="I482" s="24"/>
      <c r="J482" s="24"/>
      <c r="Q482" s="24"/>
      <c r="R482" s="24"/>
    </row>
    <row r="483" spans="1:18" s="69" customFormat="1" ht="26.1" customHeight="1">
      <c r="A483" s="176"/>
      <c r="B483" s="177"/>
      <c r="C483" s="24"/>
      <c r="D483" s="24"/>
      <c r="E483" s="24"/>
      <c r="F483" s="24"/>
      <c r="G483" s="24"/>
      <c r="H483" s="24"/>
      <c r="I483" s="123"/>
      <c r="J483" s="123"/>
      <c r="K483" s="88"/>
      <c r="L483" s="88"/>
      <c r="M483" s="88"/>
      <c r="N483" s="88"/>
      <c r="O483" s="88"/>
      <c r="P483" s="88"/>
    </row>
    <row r="484" spans="1:18" s="69" customFormat="1" ht="26.1" customHeight="1">
      <c r="A484" s="176"/>
      <c r="B484" s="177"/>
      <c r="C484" s="24"/>
      <c r="D484" s="24"/>
      <c r="E484" s="24"/>
      <c r="F484" s="24"/>
      <c r="G484" s="24"/>
      <c r="H484" s="24"/>
      <c r="I484" s="24"/>
      <c r="J484" s="24"/>
    </row>
    <row r="485" spans="1:18" s="69" customFormat="1" ht="26.1" customHeight="1">
      <c r="A485" s="201"/>
      <c r="B485" s="202"/>
      <c r="C485" s="218"/>
      <c r="D485" s="218"/>
      <c r="E485" s="218"/>
      <c r="F485" s="218"/>
      <c r="G485" s="218"/>
      <c r="H485" s="218"/>
      <c r="I485" s="24"/>
      <c r="J485" s="24"/>
      <c r="Q485" s="24"/>
      <c r="R485" s="24"/>
    </row>
    <row r="486" spans="1:18" s="69" customFormat="1" ht="26.1" customHeight="1">
      <c r="A486" s="176"/>
      <c r="B486" s="177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</row>
    <row r="487" spans="1:18" s="69" customFormat="1" ht="26.1" customHeight="1">
      <c r="A487" s="201"/>
      <c r="B487" s="202"/>
      <c r="C487" s="123"/>
      <c r="D487" s="123"/>
      <c r="E487" s="123"/>
      <c r="F487" s="123"/>
      <c r="G487" s="123"/>
      <c r="H487" s="123"/>
      <c r="I487" s="24"/>
      <c r="J487" s="24"/>
    </row>
    <row r="488" spans="1:18" s="24" customFormat="1" ht="26.1" customHeight="1">
      <c r="A488" s="176"/>
      <c r="B488" s="177"/>
      <c r="K488" s="69"/>
      <c r="L488" s="69"/>
      <c r="M488" s="69"/>
      <c r="N488" s="69"/>
      <c r="O488" s="69"/>
      <c r="P488" s="69"/>
      <c r="Q488" s="69"/>
      <c r="R488" s="69"/>
    </row>
    <row r="489" spans="1:18" s="69" customFormat="1" ht="26.1" customHeight="1">
      <c r="A489" s="176"/>
      <c r="B489" s="177"/>
      <c r="C489" s="24"/>
      <c r="D489" s="24"/>
      <c r="E489" s="24"/>
      <c r="F489" s="24"/>
      <c r="G489" s="24"/>
      <c r="H489" s="24"/>
      <c r="I489" s="24"/>
      <c r="J489" s="24"/>
    </row>
    <row r="490" spans="1:18" s="69" customFormat="1" ht="26.1" customHeight="1">
      <c r="A490" s="176"/>
      <c r="B490" s="176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</row>
    <row r="491" spans="1:18" s="69" customFormat="1" ht="26.1" customHeight="1">
      <c r="A491" s="176"/>
      <c r="B491" s="177"/>
      <c r="C491" s="24"/>
      <c r="D491" s="24"/>
      <c r="E491" s="24"/>
      <c r="F491" s="24"/>
      <c r="G491" s="24"/>
      <c r="H491" s="24"/>
      <c r="I491" s="24"/>
      <c r="J491" s="24"/>
      <c r="Q491" s="24"/>
      <c r="R491" s="24"/>
    </row>
    <row r="492" spans="1:18" s="24" customFormat="1" ht="26.1" customHeight="1">
      <c r="A492" s="176"/>
      <c r="B492" s="177"/>
      <c r="K492" s="69"/>
      <c r="L492" s="69"/>
      <c r="M492" s="69"/>
      <c r="N492" s="69"/>
      <c r="O492" s="69"/>
      <c r="P492" s="69"/>
      <c r="Q492" s="69"/>
      <c r="R492" s="69"/>
    </row>
    <row r="493" spans="1:18" s="69" customFormat="1" ht="26.1" customHeight="1">
      <c r="A493" s="176"/>
      <c r="B493" s="177"/>
      <c r="C493" s="24"/>
      <c r="D493" s="24"/>
      <c r="E493" s="24"/>
      <c r="F493" s="24"/>
      <c r="G493" s="24"/>
      <c r="H493" s="24"/>
      <c r="I493" s="24"/>
      <c r="J493" s="24"/>
      <c r="Q493" s="24"/>
      <c r="R493" s="24"/>
    </row>
    <row r="494" spans="1:18" s="24" customFormat="1" ht="26.1" customHeight="1">
      <c r="A494" s="176"/>
      <c r="B494" s="176"/>
      <c r="Q494" s="69"/>
      <c r="R494" s="69"/>
    </row>
    <row r="495" spans="1:18" s="69" customFormat="1" ht="59.25" customHeight="1">
      <c r="A495" s="176"/>
      <c r="B495" s="177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</row>
    <row r="496" spans="1:18" s="69" customFormat="1" ht="33.75" customHeight="1">
      <c r="A496" s="176"/>
      <c r="B496" s="177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</row>
    <row r="497" spans="1:18" s="24" customFormat="1" ht="26.1" customHeight="1">
      <c r="A497" s="176"/>
      <c r="B497" s="177"/>
      <c r="Q497" s="69"/>
      <c r="R497" s="69"/>
    </row>
    <row r="498" spans="1:18" s="24" customFormat="1" ht="26.1" customHeight="1">
      <c r="A498" s="176"/>
      <c r="B498" s="176"/>
    </row>
    <row r="499" spans="1:18" s="24" customFormat="1" ht="26.1" customHeight="1">
      <c r="A499" s="176"/>
      <c r="B499" s="176"/>
      <c r="Q499" s="69"/>
      <c r="R499" s="69"/>
    </row>
    <row r="500" spans="1:18" s="24" customFormat="1" ht="26.1" customHeight="1">
      <c r="A500" s="176"/>
      <c r="B500" s="176"/>
      <c r="K500" s="69"/>
      <c r="L500" s="69"/>
      <c r="M500" s="69"/>
      <c r="N500" s="69"/>
      <c r="O500" s="69"/>
      <c r="P500" s="69"/>
      <c r="Q500" s="69"/>
      <c r="R500" s="69"/>
    </row>
    <row r="501" spans="1:18" s="24" customFormat="1" ht="26.1" customHeight="1">
      <c r="A501" s="176"/>
      <c r="B501" s="176"/>
      <c r="K501" s="69"/>
      <c r="L501" s="69"/>
      <c r="M501" s="69"/>
      <c r="N501" s="69"/>
      <c r="O501" s="69"/>
      <c r="P501" s="69"/>
    </row>
    <row r="502" spans="1:18" s="24" customFormat="1" ht="26.1" customHeight="1">
      <c r="A502" s="176"/>
      <c r="B502" s="176"/>
    </row>
    <row r="503" spans="1:18" s="69" customFormat="1" ht="26.1" customHeight="1">
      <c r="A503" s="176"/>
      <c r="B503" s="176"/>
      <c r="C503" s="24"/>
      <c r="D503" s="24"/>
      <c r="E503" s="24"/>
      <c r="F503" s="24"/>
      <c r="G503" s="24"/>
      <c r="H503" s="24"/>
      <c r="I503" s="24"/>
      <c r="J503" s="24"/>
      <c r="Q503" s="24"/>
      <c r="R503" s="24"/>
    </row>
    <row r="504" spans="1:18" s="69" customFormat="1" ht="26.1" customHeight="1">
      <c r="A504" s="176"/>
      <c r="B504" s="177"/>
      <c r="C504" s="24"/>
      <c r="D504" s="24"/>
      <c r="E504" s="24"/>
      <c r="F504" s="24"/>
      <c r="G504" s="24"/>
      <c r="H504" s="24"/>
      <c r="I504" s="24"/>
      <c r="J504" s="24"/>
    </row>
    <row r="505" spans="1:18" s="69" customFormat="1" ht="26.1" customHeight="1">
      <c r="A505" s="176"/>
      <c r="B505" s="177"/>
      <c r="C505" s="24"/>
      <c r="D505" s="24"/>
      <c r="E505" s="24"/>
      <c r="F505" s="24"/>
      <c r="G505" s="24"/>
      <c r="H505" s="24"/>
      <c r="I505" s="24"/>
      <c r="J505" s="24"/>
    </row>
    <row r="506" spans="1:18" s="69" customFormat="1" ht="26.1" customHeight="1">
      <c r="A506" s="176"/>
      <c r="B506" s="176"/>
      <c r="C506" s="24"/>
      <c r="D506" s="24"/>
      <c r="E506" s="24"/>
      <c r="F506" s="24"/>
      <c r="G506" s="24"/>
      <c r="H506" s="24"/>
      <c r="I506" s="24"/>
      <c r="J506" s="24"/>
      <c r="Q506" s="175"/>
      <c r="R506" s="175"/>
    </row>
    <row r="507" spans="1:18" s="69" customFormat="1" ht="26.1" customHeight="1">
      <c r="A507" s="176"/>
      <c r="B507" s="177"/>
      <c r="C507" s="24"/>
      <c r="D507" s="24"/>
      <c r="E507" s="24"/>
      <c r="F507" s="24"/>
      <c r="G507" s="24"/>
      <c r="H507" s="24"/>
      <c r="I507" s="24"/>
      <c r="J507" s="24"/>
    </row>
    <row r="508" spans="1:18" s="24" customFormat="1" ht="26.1" customHeight="1">
      <c r="A508" s="176"/>
      <c r="B508" s="177"/>
      <c r="K508" s="69"/>
      <c r="L508" s="69"/>
      <c r="M508" s="69"/>
      <c r="N508" s="69"/>
      <c r="O508" s="69"/>
      <c r="P508" s="69"/>
      <c r="Q508" s="69"/>
      <c r="R508" s="69"/>
    </row>
    <row r="509" spans="1:18" s="69" customFormat="1" ht="26.1" customHeight="1">
      <c r="A509" s="176"/>
      <c r="B509" s="177"/>
      <c r="C509" s="24"/>
      <c r="D509" s="24"/>
      <c r="E509" s="24"/>
      <c r="F509" s="24"/>
      <c r="G509" s="24"/>
      <c r="H509" s="24"/>
      <c r="I509" s="24"/>
      <c r="J509" s="24"/>
      <c r="Q509" s="24"/>
      <c r="R509" s="24"/>
    </row>
    <row r="510" spans="1:18" s="69" customFormat="1" ht="26.1" customHeight="1">
      <c r="A510" s="176"/>
      <c r="B510" s="17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18" s="69" customFormat="1" ht="26.1" customHeight="1">
      <c r="A511" s="176"/>
      <c r="B511" s="177"/>
      <c r="C511" s="24"/>
      <c r="D511" s="24"/>
      <c r="E511" s="24"/>
      <c r="F511" s="24"/>
      <c r="G511" s="24"/>
      <c r="H511" s="24"/>
      <c r="I511" s="24"/>
      <c r="J511" s="24"/>
      <c r="Q511" s="24"/>
      <c r="R511" s="24"/>
    </row>
    <row r="512" spans="1:18" s="24" customFormat="1" ht="26.1" customHeight="1">
      <c r="A512" s="176"/>
      <c r="B512" s="177"/>
      <c r="Q512" s="69"/>
      <c r="R512" s="69"/>
    </row>
    <row r="513" spans="1:18" s="69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  <c r="Q513" s="24"/>
      <c r="R513" s="24"/>
    </row>
    <row r="514" spans="1:18" s="69" customFormat="1" ht="26.1" customHeight="1">
      <c r="A514" s="181"/>
      <c r="B514" s="181"/>
      <c r="C514" s="24"/>
      <c r="D514" s="24"/>
      <c r="E514" s="24"/>
      <c r="F514" s="24"/>
      <c r="G514" s="24"/>
      <c r="H514" s="24"/>
      <c r="I514" s="24"/>
      <c r="J514" s="24"/>
    </row>
    <row r="515" spans="1:18" s="69" customFormat="1" ht="26.1" customHeight="1">
      <c r="A515" s="181"/>
      <c r="B515" s="182"/>
      <c r="C515" s="24"/>
      <c r="D515" s="24"/>
      <c r="E515" s="24"/>
      <c r="F515" s="24"/>
      <c r="G515" s="24"/>
      <c r="H515" s="24"/>
      <c r="I515" s="123"/>
      <c r="J515" s="123"/>
      <c r="K515" s="24"/>
      <c r="L515" s="24"/>
      <c r="M515" s="24"/>
      <c r="N515" s="24"/>
      <c r="O515" s="24"/>
      <c r="P515" s="24"/>
    </row>
    <row r="516" spans="1:18" s="69" customFormat="1" ht="26.1" customHeight="1">
      <c r="A516" s="185"/>
      <c r="B516" s="185"/>
      <c r="C516" s="24"/>
      <c r="D516" s="24"/>
      <c r="E516" s="24"/>
      <c r="F516" s="24"/>
      <c r="G516" s="24"/>
      <c r="H516" s="24"/>
      <c r="I516" s="24"/>
      <c r="J516" s="24"/>
      <c r="Q516" s="24"/>
      <c r="R516" s="24"/>
    </row>
    <row r="517" spans="1:18" s="69" customFormat="1" ht="26.1" customHeight="1">
      <c r="A517" s="176"/>
      <c r="B517" s="177"/>
      <c r="C517" s="24"/>
      <c r="D517" s="24"/>
      <c r="E517" s="24"/>
      <c r="F517" s="24"/>
      <c r="G517" s="24"/>
      <c r="H517" s="24"/>
      <c r="I517" s="24"/>
      <c r="J517" s="24"/>
    </row>
    <row r="518" spans="1:18" s="24" customFormat="1" ht="26.1" customHeight="1">
      <c r="A518" s="176"/>
      <c r="B518" s="177"/>
      <c r="K518" s="69"/>
      <c r="L518" s="69"/>
      <c r="M518" s="69"/>
      <c r="N518" s="69"/>
      <c r="O518" s="69"/>
      <c r="P518" s="69"/>
      <c r="Q518" s="73"/>
      <c r="R518" s="73"/>
    </row>
    <row r="519" spans="1:18" s="24" customFormat="1" ht="30.75" customHeight="1">
      <c r="A519" s="201"/>
      <c r="B519" s="201"/>
      <c r="C519" s="123"/>
      <c r="D519" s="123"/>
      <c r="E519" s="123"/>
      <c r="F519" s="123"/>
      <c r="G519" s="123"/>
      <c r="H519" s="123"/>
      <c r="K519" s="69"/>
      <c r="L519" s="69"/>
      <c r="M519" s="69"/>
      <c r="N519" s="69"/>
      <c r="O519" s="69"/>
      <c r="P519" s="69"/>
    </row>
    <row r="520" spans="1:18" s="69" customFormat="1" ht="26.1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</row>
    <row r="521" spans="1:18" s="24" customFormat="1" ht="26.1" customHeight="1">
      <c r="A521" s="176"/>
      <c r="B521" s="177"/>
    </row>
    <row r="522" spans="1:18" s="69" customFormat="1" ht="26.1" customHeight="1">
      <c r="A522" s="176"/>
      <c r="B522" s="177"/>
      <c r="C522" s="24"/>
      <c r="D522" s="24"/>
      <c r="E522" s="24"/>
      <c r="F522" s="24"/>
      <c r="G522" s="24"/>
      <c r="H522" s="24"/>
      <c r="I522" s="24"/>
      <c r="J522" s="24"/>
    </row>
    <row r="523" spans="1:18" s="24" customFormat="1" ht="26.1" customHeight="1">
      <c r="A523" s="176"/>
      <c r="B523" s="177"/>
      <c r="Q523" s="69"/>
      <c r="R523" s="69"/>
    </row>
    <row r="524" spans="1:18" s="69" customFormat="1" ht="26.1" customHeight="1">
      <c r="A524" s="176"/>
      <c r="B524" s="176"/>
      <c r="C524" s="24"/>
      <c r="D524" s="24"/>
      <c r="E524" s="24"/>
      <c r="F524" s="24"/>
      <c r="G524" s="24"/>
      <c r="H524" s="24"/>
      <c r="I524" s="24"/>
      <c r="J524" s="24"/>
      <c r="Q524" s="24"/>
      <c r="R524" s="24"/>
    </row>
    <row r="525" spans="1:18" s="123" customFormat="1" ht="32.25" customHeight="1">
      <c r="A525" s="176"/>
      <c r="B525" s="176"/>
      <c r="C525" s="24"/>
      <c r="D525" s="24"/>
      <c r="E525" s="24"/>
      <c r="F525" s="24"/>
      <c r="G525" s="24"/>
      <c r="H525" s="24"/>
      <c r="I525" s="24"/>
      <c r="J525" s="24"/>
      <c r="K525" s="69"/>
      <c r="L525" s="69"/>
      <c r="M525" s="69"/>
      <c r="N525" s="69"/>
      <c r="O525" s="69"/>
      <c r="P525" s="69"/>
      <c r="Q525" s="69"/>
      <c r="R525" s="69"/>
    </row>
    <row r="526" spans="1:18" s="69" customFormat="1" ht="26.1" customHeight="1">
      <c r="A526" s="176"/>
      <c r="B526" s="177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</row>
    <row r="527" spans="1:18" s="69" customFormat="1" ht="31.5" customHeight="1">
      <c r="A527" s="176"/>
      <c r="B527" s="176"/>
      <c r="C527" s="24"/>
      <c r="D527" s="24"/>
      <c r="E527" s="24"/>
      <c r="F527" s="24"/>
      <c r="G527" s="24"/>
      <c r="H527" s="24"/>
      <c r="I527" s="24"/>
      <c r="J527" s="24"/>
    </row>
    <row r="528" spans="1:18" s="24" customFormat="1" ht="26.1" customHeight="1">
      <c r="A528" s="176"/>
      <c r="B528" s="177"/>
      <c r="Q528" s="69"/>
      <c r="R528" s="69"/>
    </row>
    <row r="529" spans="1:18" s="69" customFormat="1" ht="26.1" customHeight="1">
      <c r="A529" s="176"/>
      <c r="B529" s="177"/>
      <c r="C529" s="24"/>
      <c r="D529" s="24"/>
      <c r="E529" s="24"/>
      <c r="F529" s="24"/>
      <c r="G529" s="24"/>
      <c r="H529" s="24"/>
      <c r="I529" s="24"/>
      <c r="J529" s="24"/>
      <c r="Q529" s="24"/>
      <c r="R529" s="24"/>
    </row>
    <row r="530" spans="1:18" s="69" customFormat="1" ht="26.1" customHeight="1">
      <c r="A530" s="176"/>
      <c r="B530" s="176"/>
      <c r="C530" s="24"/>
      <c r="D530" s="24"/>
      <c r="E530" s="24"/>
      <c r="F530" s="24"/>
      <c r="G530" s="24"/>
      <c r="H530" s="24"/>
      <c r="I530" s="24"/>
      <c r="J530" s="24"/>
    </row>
    <row r="531" spans="1:18" s="24" customFormat="1" ht="26.1" customHeight="1">
      <c r="A531" s="176"/>
      <c r="B531" s="177"/>
      <c r="K531" s="22" t="e">
        <f>#REF!</f>
        <v>#REF!</v>
      </c>
    </row>
    <row r="532" spans="1:18" s="24" customFormat="1" ht="26.1" customHeight="1">
      <c r="A532" s="176"/>
      <c r="B532" s="176"/>
      <c r="Q532" s="69"/>
      <c r="R532" s="69"/>
    </row>
    <row r="533" spans="1:18" s="24" customFormat="1" ht="26.1" customHeight="1">
      <c r="A533" s="176"/>
      <c r="B533" s="177"/>
    </row>
    <row r="534" spans="1:18" s="69" customFormat="1" ht="26.1" customHeight="1">
      <c r="A534" s="176"/>
      <c r="B534" s="177"/>
      <c r="C534" s="24"/>
      <c r="D534" s="24"/>
      <c r="E534" s="24"/>
      <c r="F534" s="24"/>
      <c r="G534" s="24"/>
      <c r="H534" s="24"/>
      <c r="I534" s="24"/>
      <c r="J534" s="24"/>
    </row>
    <row r="535" spans="1:18" s="24" customFormat="1" ht="26.1" customHeight="1">
      <c r="A535" s="176"/>
      <c r="B535" s="176"/>
      <c r="K535" s="69"/>
      <c r="L535" s="69"/>
      <c r="M535" s="69"/>
      <c r="N535" s="69"/>
      <c r="O535" s="69"/>
      <c r="P535" s="69"/>
    </row>
    <row r="536" spans="1:18" s="73" customFormat="1" ht="26.1" customHeight="1">
      <c r="A536" s="176"/>
      <c r="B536" s="176"/>
      <c r="C536" s="24"/>
      <c r="D536" s="24"/>
      <c r="E536" s="24"/>
      <c r="F536" s="24"/>
      <c r="G536" s="24"/>
      <c r="H536" s="24"/>
      <c r="I536" s="24"/>
      <c r="J536" s="24"/>
      <c r="K536" s="175"/>
      <c r="L536" s="175"/>
      <c r="M536" s="175"/>
      <c r="N536" s="175"/>
      <c r="O536" s="175"/>
      <c r="P536" s="175"/>
      <c r="Q536" s="24"/>
      <c r="R536" s="24"/>
    </row>
    <row r="537" spans="1:18" s="69" customFormat="1" ht="26.1" customHeight="1">
      <c r="A537" s="176"/>
      <c r="B537" s="176"/>
      <c r="C537" s="24"/>
      <c r="D537" s="24"/>
      <c r="E537" s="24"/>
      <c r="F537" s="24"/>
      <c r="G537" s="24"/>
      <c r="H537" s="24"/>
      <c r="I537" s="24"/>
      <c r="J537" s="24"/>
      <c r="Q537" s="24"/>
      <c r="R537" s="24"/>
    </row>
    <row r="538" spans="1:18" s="69" customFormat="1" ht="26.1" customHeight="1">
      <c r="A538" s="176"/>
      <c r="B538" s="177"/>
      <c r="C538" s="24"/>
      <c r="D538" s="24"/>
      <c r="E538" s="24"/>
      <c r="F538" s="24"/>
      <c r="G538" s="24"/>
      <c r="H538" s="24"/>
      <c r="I538" s="24"/>
      <c r="J538" s="24"/>
      <c r="Q538" s="24"/>
      <c r="R538" s="24"/>
    </row>
    <row r="539" spans="1:18" s="24" customFormat="1" ht="26.1" customHeight="1">
      <c r="A539" s="176"/>
      <c r="B539" s="177"/>
    </row>
    <row r="540" spans="1:18" s="24" customFormat="1" ht="31.5" customHeight="1">
      <c r="A540" s="176"/>
      <c r="B540" s="176"/>
      <c r="K540" s="69"/>
      <c r="L540" s="69"/>
      <c r="M540" s="69"/>
      <c r="N540" s="69"/>
      <c r="O540" s="69"/>
      <c r="P540" s="69"/>
    </row>
    <row r="541" spans="1:18" s="24" customFormat="1" ht="30.75" customHeight="1">
      <c r="A541" s="176"/>
      <c r="B541" s="177"/>
      <c r="Q541" s="69"/>
      <c r="R541" s="69"/>
    </row>
    <row r="542" spans="1:18" s="69" customFormat="1" ht="30.75" customHeight="1">
      <c r="A542" s="176"/>
      <c r="B542" s="177"/>
      <c r="C542" s="24"/>
      <c r="D542" s="24"/>
      <c r="E542" s="24"/>
      <c r="F542" s="24"/>
      <c r="G542" s="24"/>
      <c r="H542" s="24"/>
      <c r="I542" s="24"/>
      <c r="J542" s="24"/>
    </row>
    <row r="543" spans="1:18" s="69" customFormat="1" ht="26.1" customHeight="1">
      <c r="A543" s="176"/>
      <c r="B543" s="176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</row>
    <row r="544" spans="1:18" s="69" customFormat="1" ht="26.1" customHeight="1">
      <c r="A544" s="176"/>
      <c r="B544" s="177"/>
      <c r="C544" s="24"/>
      <c r="D544" s="24"/>
      <c r="E544" s="24"/>
      <c r="F544" s="24"/>
      <c r="G544" s="24"/>
      <c r="H544" s="24"/>
      <c r="I544" s="24"/>
      <c r="J544" s="24"/>
    </row>
    <row r="545" spans="1:18" s="69" customFormat="1" ht="26.1" customHeight="1">
      <c r="A545" s="170"/>
      <c r="B545" s="170"/>
      <c r="C545" s="24"/>
      <c r="D545" s="24"/>
      <c r="E545" s="24"/>
      <c r="F545" s="24"/>
      <c r="G545" s="24"/>
      <c r="H545" s="24"/>
      <c r="I545" s="24"/>
      <c r="J545" s="24"/>
    </row>
    <row r="546" spans="1:18" s="69" customFormat="1" ht="26.1" customHeight="1">
      <c r="A546" s="170"/>
      <c r="B546" s="171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</row>
    <row r="547" spans="1:18" s="24" customFormat="1" ht="26.1" customHeight="1">
      <c r="A547" s="170"/>
      <c r="B547" s="170"/>
      <c r="K547" s="69"/>
      <c r="L547" s="69"/>
      <c r="M547" s="69"/>
      <c r="N547" s="69"/>
      <c r="O547" s="69"/>
      <c r="P547" s="69"/>
      <c r="Q547" s="69"/>
      <c r="R547" s="69"/>
    </row>
    <row r="548" spans="1:18" s="69" customFormat="1" ht="26.1" customHeight="1">
      <c r="A548" s="170"/>
      <c r="B548" s="171"/>
      <c r="C548" s="24"/>
      <c r="D548" s="24"/>
      <c r="E548" s="24"/>
      <c r="F548" s="24"/>
      <c r="G548" s="24"/>
      <c r="H548" s="24"/>
      <c r="I548" s="24"/>
      <c r="J548" s="24"/>
      <c r="K548" s="73"/>
      <c r="L548" s="73"/>
      <c r="M548" s="73"/>
      <c r="N548" s="73"/>
      <c r="O548" s="73"/>
      <c r="P548" s="73"/>
    </row>
    <row r="549" spans="1:18" s="24" customFormat="1" ht="26.1" customHeight="1">
      <c r="A549" s="170"/>
      <c r="B549" s="171"/>
    </row>
    <row r="550" spans="1:18" s="123" customFormat="1" ht="26.1" customHeight="1">
      <c r="A550" s="170"/>
      <c r="B550" s="170"/>
      <c r="C550" s="24"/>
      <c r="D550" s="24"/>
      <c r="E550" s="24"/>
      <c r="F550" s="24"/>
      <c r="G550" s="24"/>
      <c r="H550" s="24"/>
      <c r="I550" s="24"/>
      <c r="J550" s="24"/>
      <c r="K550" s="69"/>
      <c r="L550" s="69"/>
      <c r="M550" s="69"/>
      <c r="N550" s="69"/>
      <c r="O550" s="69"/>
      <c r="P550" s="69"/>
      <c r="Q550" s="69"/>
      <c r="R550" s="69"/>
    </row>
    <row r="551" spans="1:18" s="24" customFormat="1" ht="26.1" customHeight="1">
      <c r="A551" s="170"/>
      <c r="B551" s="171"/>
      <c r="Q551" s="69"/>
      <c r="R551" s="69"/>
    </row>
    <row r="552" spans="1:18" s="69" customFormat="1" ht="26.1" customHeight="1">
      <c r="A552" s="176"/>
      <c r="B552" s="177"/>
      <c r="C552" s="24"/>
      <c r="D552" s="24"/>
      <c r="E552" s="24"/>
      <c r="F552" s="24"/>
      <c r="G552" s="24"/>
      <c r="H552" s="24"/>
      <c r="I552" s="24"/>
      <c r="J552" s="24"/>
    </row>
    <row r="553" spans="1:18" s="69" customFormat="1" ht="26.1" customHeight="1">
      <c r="A553" s="170"/>
      <c r="B553" s="170"/>
      <c r="C553" s="24"/>
      <c r="D553" s="24"/>
      <c r="E553" s="24"/>
      <c r="F553" s="24"/>
      <c r="G553" s="24"/>
      <c r="H553" s="24"/>
      <c r="I553" s="24"/>
      <c r="J553" s="24"/>
    </row>
    <row r="554" spans="1:18" s="69" customFormat="1" ht="43.5" customHeight="1">
      <c r="A554" s="170"/>
      <c r="B554" s="171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</row>
    <row r="555" spans="1:18" s="69" customFormat="1" ht="31.5" customHeight="1">
      <c r="A555" s="170"/>
      <c r="B555" s="170"/>
      <c r="C555" s="24"/>
      <c r="D555" s="24"/>
      <c r="E555" s="24"/>
      <c r="F555" s="24"/>
      <c r="G555" s="24"/>
      <c r="H555" s="24"/>
      <c r="I555" s="24"/>
      <c r="J555" s="24"/>
      <c r="Q555" s="24"/>
      <c r="R555" s="24"/>
    </row>
    <row r="556" spans="1:18" s="69" customFormat="1" ht="26.1" customHeight="1">
      <c r="A556" s="170"/>
      <c r="B556" s="171"/>
      <c r="C556" s="24"/>
      <c r="D556" s="24"/>
      <c r="E556" s="24"/>
      <c r="F556" s="24"/>
      <c r="G556" s="24"/>
      <c r="H556" s="24"/>
      <c r="I556" s="24"/>
      <c r="J556" s="24"/>
      <c r="Q556" s="24"/>
      <c r="R556" s="24"/>
    </row>
    <row r="557" spans="1:18" s="24" customFormat="1" ht="26.1" customHeight="1">
      <c r="A557" s="170"/>
      <c r="B557" s="171"/>
      <c r="K557" s="69"/>
      <c r="L557" s="69"/>
      <c r="M557" s="69"/>
      <c r="N557" s="69"/>
      <c r="O557" s="69"/>
      <c r="P557" s="69"/>
      <c r="Q557" s="69"/>
      <c r="R557" s="69"/>
    </row>
    <row r="558" spans="1:18" s="69" customFormat="1" ht="26.1" customHeight="1">
      <c r="A558" s="170"/>
      <c r="B558" s="170"/>
      <c r="C558" s="24"/>
      <c r="D558" s="24"/>
      <c r="E558" s="24"/>
      <c r="F558" s="24"/>
      <c r="G558" s="24"/>
      <c r="H558" s="24"/>
      <c r="I558" s="24"/>
      <c r="J558" s="24"/>
      <c r="Q558" s="24"/>
      <c r="R558" s="24"/>
    </row>
    <row r="559" spans="1:18" s="24" customFormat="1" ht="26.1" customHeight="1">
      <c r="A559" s="170"/>
      <c r="B559" s="171"/>
      <c r="Q559" s="69"/>
      <c r="R559" s="69"/>
    </row>
    <row r="560" spans="1:18" s="69" customFormat="1" ht="33.75" customHeight="1">
      <c r="A560" s="170"/>
      <c r="B560" s="171"/>
      <c r="C560" s="24"/>
      <c r="D560" s="24"/>
      <c r="E560" s="24"/>
      <c r="F560" s="24"/>
      <c r="G560" s="24"/>
      <c r="H560" s="24"/>
      <c r="I560" s="24"/>
      <c r="J560" s="24"/>
      <c r="Q560" s="24"/>
      <c r="R560" s="24"/>
    </row>
    <row r="561" spans="1:18" s="24" customFormat="1" ht="34.5" customHeight="1">
      <c r="A561" s="170"/>
      <c r="B561" s="171"/>
      <c r="Q561" s="69"/>
      <c r="R561" s="69"/>
    </row>
    <row r="562" spans="1:18" s="69" customFormat="1" ht="45" customHeight="1">
      <c r="A562" s="170"/>
      <c r="B562" s="171"/>
      <c r="C562" s="24"/>
      <c r="D562" s="24"/>
      <c r="E562" s="24"/>
      <c r="F562" s="24"/>
      <c r="G562" s="24"/>
      <c r="H562" s="24"/>
      <c r="I562" s="24"/>
      <c r="J562" s="24"/>
      <c r="Q562" s="24"/>
      <c r="R562" s="24"/>
    </row>
    <row r="563" spans="1:18" s="123" customFormat="1" ht="26.1" customHeight="1">
      <c r="A563" s="170"/>
      <c r="B563" s="170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69"/>
      <c r="R563" s="69"/>
    </row>
    <row r="564" spans="1:18" s="24" customFormat="1" ht="26.1" customHeight="1">
      <c r="A564" s="170"/>
      <c r="B564" s="171"/>
      <c r="K564" s="69"/>
      <c r="L564" s="69"/>
      <c r="M564" s="69"/>
      <c r="N564" s="69"/>
      <c r="O564" s="69"/>
      <c r="P564" s="69"/>
      <c r="Q564" s="69"/>
      <c r="R564" s="69"/>
    </row>
    <row r="565" spans="1:18" s="24" customFormat="1" ht="26.1" customHeight="1">
      <c r="A565" s="170"/>
      <c r="B565" s="170"/>
    </row>
    <row r="566" spans="1:18" s="24" customFormat="1" ht="26.1" customHeight="1">
      <c r="A566" s="170"/>
      <c r="B566" s="171"/>
      <c r="Q566" s="69"/>
      <c r="R566" s="69"/>
    </row>
    <row r="567" spans="1:18" s="24" customFormat="1" ht="26.1" customHeight="1">
      <c r="A567" s="170"/>
      <c r="B567" s="170"/>
    </row>
    <row r="568" spans="1:18" s="24" customFormat="1" ht="26.1" customHeight="1">
      <c r="A568" s="170"/>
      <c r="B568" s="171"/>
      <c r="Q568" s="123"/>
      <c r="R568" s="123"/>
    </row>
    <row r="569" spans="1:18" s="69" customFormat="1" ht="26.1" customHeight="1">
      <c r="A569" s="170"/>
      <c r="B569" s="170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</row>
    <row r="570" spans="1:18" s="24" customFormat="1" ht="26.1" customHeight="1">
      <c r="A570" s="170"/>
      <c r="B570" s="170"/>
      <c r="Q570" s="69"/>
      <c r="R570" s="69"/>
    </row>
    <row r="571" spans="1:18" s="24" customFormat="1" ht="26.1" customHeight="1">
      <c r="A571" s="170"/>
      <c r="B571" s="170"/>
      <c r="K571" s="69"/>
      <c r="L571" s="69"/>
      <c r="M571" s="69"/>
      <c r="N571" s="69"/>
      <c r="O571" s="69"/>
      <c r="P571" s="69"/>
    </row>
    <row r="572" spans="1:18" s="69" customFormat="1" ht="26.1" customHeight="1">
      <c r="A572" s="170"/>
      <c r="B572" s="170"/>
      <c r="C572" s="24"/>
      <c r="D572" s="24"/>
      <c r="E572" s="24"/>
      <c r="F572" s="24"/>
      <c r="G572" s="24"/>
      <c r="H572" s="24"/>
      <c r="I572" s="24"/>
      <c r="J572" s="24"/>
    </row>
    <row r="573" spans="1:18" s="69" customFormat="1" ht="26.1" customHeight="1">
      <c r="A573" s="170"/>
      <c r="B573" s="170"/>
      <c r="C573" s="24"/>
      <c r="D573" s="24"/>
      <c r="E573" s="24"/>
      <c r="F573" s="24"/>
      <c r="G573" s="24"/>
      <c r="H573" s="24"/>
      <c r="I573" s="24"/>
      <c r="J573" s="24"/>
      <c r="Q573" s="24"/>
      <c r="R573" s="24"/>
    </row>
    <row r="574" spans="1:18" s="88" customFormat="1" ht="26.1" customHeight="1">
      <c r="A574" s="170"/>
      <c r="B574" s="170"/>
      <c r="C574" s="24"/>
      <c r="D574" s="24"/>
      <c r="E574" s="24"/>
      <c r="F574" s="24"/>
      <c r="G574" s="24"/>
      <c r="H574" s="24"/>
      <c r="I574" s="24"/>
      <c r="J574" s="24"/>
      <c r="K574" s="69"/>
      <c r="L574" s="69"/>
      <c r="M574" s="69"/>
      <c r="N574" s="69"/>
      <c r="O574" s="69"/>
      <c r="P574" s="69"/>
      <c r="Q574" s="69"/>
      <c r="R574" s="69"/>
    </row>
    <row r="575" spans="1:18" s="69" customFormat="1" ht="26.1" customHeight="1">
      <c r="A575" s="170"/>
      <c r="B575" s="171"/>
      <c r="C575" s="24"/>
      <c r="D575" s="24"/>
      <c r="E575" s="24"/>
      <c r="F575" s="24"/>
      <c r="G575" s="24"/>
      <c r="H575" s="24"/>
      <c r="I575" s="24"/>
      <c r="J575" s="24"/>
      <c r="Q575" s="24"/>
      <c r="R575" s="24"/>
    </row>
    <row r="576" spans="1:18" s="24" customFormat="1" ht="38.25" customHeight="1">
      <c r="A576" s="170"/>
      <c r="B576" s="171"/>
      <c r="Q576" s="69"/>
      <c r="R576" s="69"/>
    </row>
    <row r="577" spans="1:18" s="69" customFormat="1" ht="26.1" customHeight="1">
      <c r="A577" s="170"/>
      <c r="B577" s="171"/>
      <c r="C577" s="24"/>
      <c r="D577" s="24"/>
      <c r="E577" s="24"/>
      <c r="F577" s="24"/>
      <c r="G577" s="24"/>
      <c r="H577" s="24"/>
      <c r="I577" s="24"/>
      <c r="J577" s="24"/>
      <c r="Q577" s="24"/>
      <c r="R577" s="24"/>
    </row>
    <row r="578" spans="1:18" s="69" customFormat="1" ht="33.75" customHeight="1">
      <c r="A578" s="170"/>
      <c r="B578" s="171"/>
      <c r="C578" s="24"/>
      <c r="D578" s="24"/>
      <c r="E578" s="24"/>
      <c r="F578" s="24"/>
      <c r="G578" s="24"/>
      <c r="H578" s="24"/>
      <c r="I578" s="24"/>
      <c r="J578" s="24"/>
    </row>
    <row r="579" spans="1:18" s="24" customFormat="1" ht="26.1" customHeight="1">
      <c r="A579" s="176"/>
      <c r="B579" s="177"/>
      <c r="Q579" s="73"/>
      <c r="R579" s="73"/>
    </row>
    <row r="580" spans="1:18" s="69" customFormat="1" ht="26.1" customHeight="1">
      <c r="A580" s="187"/>
      <c r="B580" s="187"/>
      <c r="C580" s="24"/>
      <c r="D580" s="24"/>
      <c r="E580" s="24"/>
      <c r="F580" s="24"/>
      <c r="G580" s="24"/>
      <c r="H580" s="24"/>
      <c r="I580" s="24"/>
      <c r="J580" s="24"/>
    </row>
    <row r="581" spans="1:18" s="69" customFormat="1" ht="26.1" customHeight="1">
      <c r="A581" s="187"/>
      <c r="B581" s="219"/>
      <c r="C581" s="24"/>
      <c r="D581" s="24"/>
      <c r="E581" s="24"/>
      <c r="F581" s="24"/>
      <c r="G581" s="24"/>
      <c r="H581" s="24"/>
      <c r="I581" s="24"/>
      <c r="J581" s="24"/>
      <c r="Q581" s="24"/>
      <c r="R581" s="24"/>
    </row>
    <row r="582" spans="1:18" s="69" customFormat="1" ht="26.1" customHeight="1">
      <c r="A582" s="187"/>
      <c r="B582" s="219"/>
      <c r="C582" s="24"/>
      <c r="D582" s="24"/>
      <c r="E582" s="24"/>
      <c r="F582" s="24"/>
      <c r="G582" s="24"/>
      <c r="H582" s="24"/>
      <c r="I582" s="24"/>
      <c r="J582" s="24"/>
    </row>
    <row r="583" spans="1:18" s="69" customFormat="1" ht="26.1" customHeight="1">
      <c r="A583" s="187"/>
      <c r="B583" s="187"/>
      <c r="C583" s="24"/>
      <c r="D583" s="24"/>
      <c r="E583" s="24"/>
      <c r="F583" s="24"/>
      <c r="G583" s="24"/>
      <c r="H583" s="24"/>
      <c r="I583" s="24"/>
      <c r="J583" s="24"/>
    </row>
    <row r="584" spans="1:18" s="69" customFormat="1" ht="26.1" customHeight="1">
      <c r="A584" s="187"/>
      <c r="B584" s="219"/>
      <c r="C584" s="24"/>
      <c r="D584" s="24"/>
      <c r="E584" s="24"/>
      <c r="F584" s="24"/>
      <c r="G584" s="24"/>
      <c r="H584" s="24"/>
      <c r="I584" s="24"/>
      <c r="J584" s="24"/>
    </row>
    <row r="585" spans="1:18" s="24" customFormat="1" ht="26.1" customHeight="1">
      <c r="A585" s="187"/>
      <c r="B585" s="219"/>
    </row>
    <row r="586" spans="1:18" s="24" customFormat="1" ht="30.75" customHeight="1">
      <c r="A586" s="187"/>
      <c r="B586" s="219"/>
      <c r="Q586" s="69"/>
      <c r="R586" s="69"/>
    </row>
    <row r="587" spans="1:18" s="24" customFormat="1" ht="26.1" customHeight="1">
      <c r="A587" s="187"/>
      <c r="B587" s="219"/>
      <c r="K587" s="69"/>
      <c r="L587" s="69"/>
      <c r="M587" s="69"/>
      <c r="N587" s="69"/>
      <c r="O587" s="69"/>
      <c r="P587" s="69"/>
      <c r="Q587" s="69"/>
      <c r="R587" s="69"/>
    </row>
    <row r="588" spans="1:18" s="69" customFormat="1" ht="26.1" customHeight="1">
      <c r="A588" s="187"/>
      <c r="B588" s="219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</row>
    <row r="589" spans="1:18" s="24" customFormat="1" ht="26.1" customHeight="1">
      <c r="A589" s="187"/>
      <c r="B589" s="187"/>
      <c r="K589" s="69"/>
      <c r="L589" s="69"/>
      <c r="M589" s="69"/>
      <c r="N589" s="69"/>
      <c r="O589" s="69"/>
      <c r="P589" s="69"/>
    </row>
    <row r="590" spans="1:18" s="69" customFormat="1" ht="26.1" customHeight="1">
      <c r="A590" s="187"/>
      <c r="B590" s="187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</row>
    <row r="591" spans="1:18" s="69" customFormat="1" ht="26.1" customHeight="1">
      <c r="A591" s="187"/>
      <c r="B591" s="219"/>
      <c r="C591" s="24"/>
      <c r="D591" s="24"/>
      <c r="E591" s="24"/>
      <c r="F591" s="24"/>
      <c r="G591" s="24"/>
      <c r="H591" s="24"/>
      <c r="I591" s="24"/>
      <c r="J591" s="24"/>
      <c r="Q591" s="24"/>
      <c r="R591" s="24"/>
    </row>
    <row r="592" spans="1:18" s="69" customFormat="1" ht="26.1" customHeight="1">
      <c r="A592" s="187"/>
      <c r="B592" s="187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</row>
    <row r="593" spans="1:18" s="24" customFormat="1" ht="26.1" customHeight="1">
      <c r="A593" s="187"/>
      <c r="B593" s="219"/>
      <c r="K593" s="69"/>
      <c r="L593" s="69"/>
      <c r="M593" s="69"/>
      <c r="N593" s="69"/>
      <c r="O593" s="69"/>
      <c r="P593" s="69"/>
    </row>
    <row r="594" spans="1:18" s="69" customFormat="1" ht="26.1" customHeight="1">
      <c r="A594" s="170"/>
      <c r="B594" s="170"/>
      <c r="C594" s="24"/>
      <c r="D594" s="24"/>
      <c r="E594" s="24"/>
      <c r="F594" s="24"/>
      <c r="G594" s="24"/>
      <c r="H594" s="24"/>
      <c r="I594" s="24"/>
      <c r="J594" s="24"/>
      <c r="Q594" s="88"/>
      <c r="R594" s="88"/>
    </row>
    <row r="595" spans="1:18" s="24" customFormat="1" ht="26.1" customHeight="1">
      <c r="A595" s="220"/>
      <c r="B595" s="221"/>
      <c r="Q595" s="69"/>
      <c r="R595" s="69"/>
    </row>
    <row r="596" spans="1:18" s="69" customFormat="1" ht="31.5" customHeight="1">
      <c r="A596" s="220"/>
      <c r="B596" s="220"/>
      <c r="C596" s="24"/>
      <c r="D596" s="24"/>
      <c r="E596" s="24"/>
      <c r="F596" s="24"/>
      <c r="G596" s="24"/>
      <c r="H596" s="24"/>
      <c r="I596" s="24"/>
      <c r="J596" s="24"/>
    </row>
    <row r="597" spans="1:18" s="69" customFormat="1" ht="26.1" customHeight="1">
      <c r="A597" s="203"/>
      <c r="B597" s="20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</row>
    <row r="598" spans="1:18" s="24" customFormat="1" ht="26.1" customHeight="1">
      <c r="A598" s="203"/>
      <c r="B598" s="204"/>
      <c r="I598" s="123"/>
      <c r="J598" s="123"/>
      <c r="K598" s="123"/>
      <c r="L598" s="123"/>
      <c r="M598" s="123"/>
      <c r="N598" s="123"/>
      <c r="O598" s="123"/>
      <c r="P598" s="123"/>
      <c r="Q598" s="69"/>
      <c r="R598" s="69"/>
    </row>
    <row r="599" spans="1:18" s="24" customFormat="1" ht="26.1" customHeight="1">
      <c r="A599" s="176"/>
      <c r="B599" s="176"/>
    </row>
    <row r="600" spans="1:18" s="24" customFormat="1" ht="26.1" customHeight="1">
      <c r="A600" s="176"/>
      <c r="B600" s="177"/>
      <c r="K600" s="69"/>
      <c r="L600" s="69"/>
      <c r="M600" s="69"/>
      <c r="N600" s="69"/>
      <c r="O600" s="69"/>
      <c r="P600" s="69"/>
      <c r="Q600" s="69"/>
      <c r="R600" s="69"/>
    </row>
    <row r="601" spans="1:18" s="69" customFormat="1" ht="26.1" customHeight="1">
      <c r="A601" s="176"/>
      <c r="B601" s="176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175"/>
      <c r="R601" s="175"/>
    </row>
    <row r="602" spans="1:18" s="24" customFormat="1" ht="26.1" customHeight="1">
      <c r="A602" s="201"/>
      <c r="B602" s="201"/>
      <c r="C602" s="123"/>
      <c r="D602" s="123"/>
      <c r="E602" s="123"/>
      <c r="F602" s="123"/>
      <c r="G602" s="123"/>
      <c r="H602" s="123"/>
      <c r="K602" s="69"/>
      <c r="L602" s="69"/>
      <c r="M602" s="69"/>
      <c r="N602" s="69"/>
      <c r="O602" s="69"/>
      <c r="P602" s="69"/>
      <c r="Q602" s="69"/>
      <c r="R602" s="69"/>
    </row>
    <row r="603" spans="1:18" s="69" customFormat="1" ht="26.1" customHeight="1">
      <c r="A603" s="176"/>
      <c r="B603" s="176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</row>
    <row r="604" spans="1:18" s="69" customFormat="1" ht="26.1" customHeight="1">
      <c r="A604" s="176"/>
      <c r="B604" s="177"/>
      <c r="C604" s="24"/>
      <c r="D604" s="24"/>
      <c r="E604" s="24"/>
      <c r="F604" s="24"/>
      <c r="G604" s="24"/>
      <c r="H604" s="24"/>
      <c r="I604" s="24"/>
      <c r="J604" s="24"/>
      <c r="Q604" s="24"/>
      <c r="R604" s="24"/>
    </row>
    <row r="605" spans="1:18" s="24" customFormat="1" ht="26.1" customHeight="1">
      <c r="A605" s="176"/>
      <c r="B605" s="176"/>
    </row>
    <row r="606" spans="1:18" s="69" customFormat="1" ht="26.1" customHeight="1">
      <c r="A606" s="176"/>
      <c r="B606" s="177"/>
      <c r="C606" s="24"/>
      <c r="D606" s="24"/>
      <c r="E606" s="24"/>
      <c r="F606" s="24"/>
      <c r="G606" s="24"/>
      <c r="H606" s="24"/>
      <c r="I606" s="24"/>
      <c r="J606" s="24"/>
      <c r="Q606" s="24"/>
      <c r="R606" s="24"/>
    </row>
    <row r="607" spans="1:18" s="24" customFormat="1" ht="26.1" customHeight="1">
      <c r="A607" s="176"/>
      <c r="B607" s="176"/>
    </row>
    <row r="608" spans="1:18" s="24" customFormat="1" ht="26.1" customHeight="1">
      <c r="A608" s="176"/>
      <c r="B608" s="177"/>
      <c r="K608" s="69"/>
      <c r="L608" s="69"/>
      <c r="M608" s="69"/>
      <c r="N608" s="69"/>
      <c r="O608" s="69"/>
      <c r="P608" s="69"/>
    </row>
    <row r="609" spans="1:18" s="69" customFormat="1" ht="26.1" customHeight="1">
      <c r="A609" s="176"/>
      <c r="B609" s="176"/>
      <c r="C609" s="24"/>
      <c r="D609" s="24"/>
      <c r="E609" s="24"/>
      <c r="F609" s="24"/>
      <c r="G609" s="24"/>
      <c r="H609" s="24"/>
      <c r="I609" s="24"/>
      <c r="J609" s="24"/>
      <c r="K609" s="222" t="e">
        <f>#REF!</f>
        <v>#REF!</v>
      </c>
      <c r="L609" s="73"/>
      <c r="M609" s="73"/>
      <c r="N609" s="73"/>
      <c r="O609" s="73"/>
      <c r="P609" s="73"/>
      <c r="Q609" s="24"/>
      <c r="R609" s="24"/>
    </row>
    <row r="610" spans="1:18" s="24" customFormat="1" ht="26.1" customHeight="1">
      <c r="A610" s="176"/>
      <c r="B610" s="177"/>
      <c r="K610" s="69"/>
      <c r="L610" s="69"/>
      <c r="M610" s="69"/>
      <c r="N610" s="69"/>
      <c r="O610" s="69"/>
      <c r="P610" s="69"/>
      <c r="Q610" s="69"/>
      <c r="R610" s="69"/>
    </row>
    <row r="611" spans="1:18" s="69" customFormat="1" ht="26.1" customHeight="1">
      <c r="A611" s="176"/>
      <c r="B611" s="176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</row>
    <row r="612" spans="1:18" s="69" customFormat="1" ht="26.1" customHeight="1">
      <c r="A612" s="176"/>
      <c r="B612" s="177"/>
      <c r="C612" s="24"/>
      <c r="D612" s="24"/>
      <c r="E612" s="24"/>
      <c r="F612" s="24"/>
      <c r="G612" s="24"/>
      <c r="H612" s="24"/>
      <c r="I612" s="24"/>
      <c r="J612" s="24"/>
    </row>
    <row r="613" spans="1:18" s="24" customFormat="1" ht="26.1" customHeight="1">
      <c r="A613" s="176"/>
      <c r="B613" s="177"/>
      <c r="K613" s="69"/>
      <c r="L613" s="69"/>
      <c r="M613" s="69"/>
      <c r="N613" s="69"/>
      <c r="O613" s="69"/>
      <c r="P613" s="69"/>
      <c r="Q613" s="69"/>
      <c r="R613" s="69"/>
    </row>
    <row r="614" spans="1:18" s="69" customFormat="1" ht="26.1" customHeight="1">
      <c r="A614" s="176"/>
      <c r="B614" s="177"/>
      <c r="C614" s="24"/>
      <c r="D614" s="24"/>
      <c r="E614" s="24"/>
      <c r="F614" s="24"/>
      <c r="G614" s="24"/>
      <c r="H614" s="24"/>
      <c r="I614" s="24"/>
      <c r="J614" s="24"/>
    </row>
    <row r="615" spans="1:18" s="88" customFormat="1" ht="26.1" customHeight="1">
      <c r="A615" s="176"/>
      <c r="B615" s="176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</row>
    <row r="616" spans="1:18" s="24" customFormat="1" ht="26.1" customHeight="1">
      <c r="A616" s="176"/>
      <c r="B616" s="177"/>
      <c r="K616" s="69"/>
      <c r="L616" s="69"/>
      <c r="M616" s="69"/>
      <c r="N616" s="69"/>
      <c r="O616" s="69"/>
      <c r="P616" s="69"/>
      <c r="Q616" s="69"/>
      <c r="R616" s="69"/>
    </row>
    <row r="617" spans="1:18" s="24" customFormat="1" ht="26.1" customHeight="1">
      <c r="A617" s="176"/>
      <c r="B617" s="177"/>
      <c r="K617" s="69"/>
      <c r="L617" s="69"/>
      <c r="M617" s="69"/>
      <c r="N617" s="69"/>
      <c r="O617" s="69"/>
      <c r="P617" s="69"/>
      <c r="Q617" s="69"/>
      <c r="R617" s="69"/>
    </row>
    <row r="618" spans="1:18" s="69" customFormat="1" ht="26.1" customHeight="1">
      <c r="A618" s="176"/>
      <c r="B618" s="177"/>
      <c r="C618" s="24"/>
      <c r="D618" s="24"/>
      <c r="E618" s="24"/>
      <c r="F618" s="24"/>
      <c r="G618" s="24"/>
      <c r="H618" s="24"/>
      <c r="I618" s="24"/>
      <c r="J618" s="24"/>
    </row>
    <row r="619" spans="1:18" s="69" customFormat="1" ht="26.1" customHeight="1">
      <c r="A619" s="176"/>
      <c r="B619" s="176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</row>
    <row r="620" spans="1:18" s="24" customFormat="1" ht="26.1" customHeight="1">
      <c r="A620" s="176"/>
      <c r="B620" s="177"/>
      <c r="K620" s="69"/>
      <c r="L620" s="69"/>
      <c r="M620" s="69"/>
      <c r="N620" s="69"/>
      <c r="O620" s="69"/>
      <c r="P620" s="69"/>
      <c r="Q620" s="69"/>
      <c r="R620" s="69"/>
    </row>
    <row r="621" spans="1:18" s="24" customFormat="1" ht="26.1" customHeight="1">
      <c r="A621" s="176"/>
      <c r="B621" s="177"/>
      <c r="Q621" s="69"/>
      <c r="R621" s="69"/>
    </row>
    <row r="622" spans="1:18" s="69" customFormat="1" ht="26.1" customHeight="1">
      <c r="A622" s="176"/>
      <c r="B622" s="177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</row>
    <row r="623" spans="1:18" s="69" customFormat="1" ht="26.1" customHeight="1">
      <c r="A623" s="176"/>
      <c r="B623" s="176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</row>
    <row r="624" spans="1:18" s="69" customFormat="1" ht="32.25" customHeight="1">
      <c r="A624" s="176"/>
      <c r="B624" s="177"/>
      <c r="C624" s="24"/>
      <c r="D624" s="24"/>
      <c r="E624" s="24"/>
      <c r="F624" s="24"/>
      <c r="G624" s="24"/>
      <c r="H624" s="24"/>
      <c r="I624" s="123"/>
      <c r="J624" s="123"/>
      <c r="K624" s="88"/>
      <c r="L624" s="88"/>
      <c r="M624" s="88"/>
      <c r="N624" s="88"/>
      <c r="O624" s="88"/>
      <c r="P624" s="88"/>
    </row>
    <row r="625" spans="1:18" s="88" customFormat="1" ht="26.1" customHeight="1">
      <c r="A625" s="176"/>
      <c r="B625" s="176"/>
      <c r="C625" s="24"/>
      <c r="D625" s="24"/>
      <c r="E625" s="24"/>
      <c r="F625" s="24"/>
      <c r="G625" s="24"/>
      <c r="H625" s="24"/>
      <c r="I625" s="24"/>
      <c r="J625" s="24"/>
      <c r="K625" s="69"/>
      <c r="L625" s="69"/>
      <c r="M625" s="69"/>
      <c r="N625" s="69"/>
      <c r="O625" s="69"/>
      <c r="P625" s="69"/>
      <c r="Q625" s="24"/>
      <c r="R625" s="24"/>
    </row>
    <row r="626" spans="1:18" s="24" customFormat="1" ht="26.1" customHeight="1">
      <c r="A626" s="176"/>
      <c r="B626" s="176"/>
      <c r="K626" s="69"/>
      <c r="L626" s="69"/>
      <c r="M626" s="69"/>
      <c r="N626" s="69"/>
      <c r="O626" s="69"/>
      <c r="P626" s="69"/>
    </row>
    <row r="627" spans="1:18" s="69" customFormat="1" ht="26.1" customHeight="1">
      <c r="A627" s="176"/>
      <c r="B627" s="176"/>
      <c r="C627" s="24"/>
      <c r="D627" s="24"/>
      <c r="E627" s="24"/>
      <c r="F627" s="24"/>
      <c r="G627" s="24"/>
      <c r="H627" s="24"/>
      <c r="I627" s="24"/>
      <c r="J627" s="24"/>
      <c r="Q627" s="24"/>
      <c r="R627" s="24"/>
    </row>
    <row r="628" spans="1:18" s="24" customFormat="1" ht="26.1" customHeight="1">
      <c r="A628" s="201"/>
      <c r="B628" s="202"/>
      <c r="C628" s="123"/>
      <c r="D628" s="123"/>
      <c r="E628" s="123"/>
      <c r="F628" s="123"/>
      <c r="G628" s="123"/>
      <c r="H628" s="123"/>
      <c r="K628" s="69"/>
      <c r="L628" s="69"/>
      <c r="M628" s="69"/>
      <c r="N628" s="69"/>
      <c r="O628" s="69"/>
      <c r="P628" s="69"/>
      <c r="Q628" s="69"/>
      <c r="R628" s="69"/>
    </row>
    <row r="629" spans="1:18" s="88" customFormat="1" ht="45" customHeight="1">
      <c r="A629" s="176"/>
      <c r="B629" s="177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</row>
    <row r="630" spans="1:18" s="24" customFormat="1" ht="36.75" customHeight="1">
      <c r="A630" s="176"/>
      <c r="B630" s="177"/>
      <c r="K630" s="69"/>
      <c r="L630" s="69"/>
      <c r="M630" s="69"/>
      <c r="N630" s="69"/>
      <c r="O630" s="69"/>
      <c r="P630" s="69"/>
      <c r="Q630" s="69"/>
      <c r="R630" s="69"/>
    </row>
    <row r="631" spans="1:18" s="69" customFormat="1" ht="45.75" customHeight="1">
      <c r="A631" s="176"/>
      <c r="B631" s="177"/>
      <c r="C631" s="24"/>
      <c r="D631" s="24"/>
      <c r="E631" s="24"/>
      <c r="F631" s="24"/>
      <c r="G631" s="24"/>
      <c r="H631" s="24"/>
      <c r="I631" s="24"/>
      <c r="J631" s="24"/>
      <c r="K631" s="175"/>
      <c r="L631" s="175"/>
      <c r="M631" s="175"/>
      <c r="N631" s="175"/>
      <c r="O631" s="175"/>
      <c r="P631" s="175"/>
    </row>
    <row r="632" spans="1:18" s="24" customFormat="1" ht="26.1" customHeight="1">
      <c r="A632" s="176"/>
      <c r="B632" s="177"/>
      <c r="K632" s="69"/>
      <c r="L632" s="69"/>
      <c r="M632" s="69"/>
      <c r="N632" s="69"/>
      <c r="O632" s="69"/>
      <c r="P632" s="69"/>
      <c r="Q632" s="69"/>
      <c r="R632" s="69"/>
    </row>
    <row r="633" spans="1:18" s="24" customFormat="1" ht="26.1" customHeight="1">
      <c r="A633" s="176"/>
      <c r="B633" s="176"/>
      <c r="K633" s="69"/>
      <c r="L633" s="69"/>
      <c r="M633" s="69"/>
      <c r="N633" s="69"/>
      <c r="O633" s="69"/>
      <c r="P633" s="69"/>
    </row>
    <row r="634" spans="1:18" s="24" customFormat="1" ht="26.1" customHeight="1">
      <c r="A634" s="176"/>
      <c r="B634" s="177"/>
      <c r="Q634" s="69"/>
      <c r="R634" s="69"/>
    </row>
    <row r="635" spans="1:18" s="24" customFormat="1" ht="26.1" customHeight="1">
      <c r="A635" s="176"/>
      <c r="B635" s="176"/>
    </row>
    <row r="636" spans="1:18" s="24" customFormat="1" ht="26.1" customHeight="1">
      <c r="A636" s="176"/>
      <c r="B636" s="177"/>
      <c r="Q636" s="69"/>
      <c r="R636" s="69"/>
    </row>
    <row r="637" spans="1:18" s="24" customFormat="1" ht="26.1" customHeight="1">
      <c r="A637" s="176"/>
      <c r="B637" s="177"/>
      <c r="Q637" s="69"/>
      <c r="R637" s="69"/>
    </row>
    <row r="638" spans="1:18" s="69" customFormat="1" ht="26.1" customHeight="1">
      <c r="A638" s="176"/>
      <c r="B638" s="176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</row>
    <row r="639" spans="1:18" s="24" customFormat="1" ht="26.1" customHeight="1">
      <c r="A639" s="176"/>
      <c r="B639" s="176"/>
    </row>
    <row r="640" spans="1:18" s="69" customFormat="1" ht="26.1" customHeight="1">
      <c r="A640" s="176"/>
      <c r="B640" s="176"/>
      <c r="C640" s="24"/>
      <c r="D640" s="24"/>
      <c r="E640" s="24"/>
      <c r="F640" s="24"/>
      <c r="G640" s="24"/>
      <c r="H640" s="24"/>
      <c r="I640" s="24"/>
      <c r="J640" s="24"/>
      <c r="Q640" s="24"/>
      <c r="R640" s="24"/>
    </row>
    <row r="641" spans="1:18" s="69" customFormat="1" ht="26.1" customHeight="1">
      <c r="A641" s="176"/>
      <c r="B641" s="176"/>
      <c r="C641" s="24"/>
      <c r="D641" s="24"/>
      <c r="E641" s="24"/>
      <c r="F641" s="24"/>
      <c r="G641" s="24"/>
      <c r="H641" s="24"/>
      <c r="I641" s="24"/>
      <c r="J641" s="24"/>
      <c r="Q641" s="24"/>
      <c r="R641" s="24"/>
    </row>
    <row r="642" spans="1:18" s="69" customFormat="1" ht="26.1" customHeight="1">
      <c r="A642" s="176"/>
      <c r="B642" s="176"/>
      <c r="C642" s="24"/>
      <c r="D642" s="24"/>
      <c r="E642" s="24"/>
      <c r="F642" s="24"/>
      <c r="G642" s="24"/>
      <c r="H642" s="24"/>
      <c r="I642" s="24"/>
      <c r="J642" s="24"/>
    </row>
    <row r="643" spans="1:18" s="69" customFormat="1" ht="26.1" customHeight="1">
      <c r="A643" s="176"/>
      <c r="B643" s="176"/>
      <c r="C643" s="24"/>
      <c r="D643" s="24"/>
      <c r="E643" s="24"/>
      <c r="F643" s="24"/>
      <c r="G643" s="24"/>
      <c r="H643" s="24"/>
      <c r="I643" s="24"/>
      <c r="J643" s="24"/>
      <c r="Q643" s="24"/>
      <c r="R643" s="24"/>
    </row>
    <row r="644" spans="1:18" s="24" customFormat="1" ht="26.1" customHeight="1">
      <c r="A644" s="176"/>
      <c r="B644" s="177"/>
      <c r="I644" s="123"/>
      <c r="J644" s="123"/>
      <c r="K644" s="88"/>
      <c r="L644" s="88"/>
      <c r="M644" s="69"/>
      <c r="N644" s="69"/>
      <c r="O644" s="69"/>
      <c r="P644" s="69"/>
      <c r="Q644" s="69"/>
      <c r="R644" s="69"/>
    </row>
    <row r="645" spans="1:18" s="69" customFormat="1" ht="26.1" customHeight="1">
      <c r="A645" s="176"/>
      <c r="B645" s="177"/>
      <c r="C645" s="24"/>
      <c r="D645" s="24"/>
      <c r="E645" s="24"/>
      <c r="F645" s="24"/>
      <c r="G645" s="24"/>
      <c r="H645" s="24"/>
      <c r="I645" s="123"/>
      <c r="J645" s="123"/>
      <c r="K645" s="123"/>
      <c r="L645" s="123"/>
      <c r="M645" s="24"/>
      <c r="N645" s="24"/>
      <c r="O645" s="24"/>
      <c r="P645" s="24"/>
    </row>
    <row r="646" spans="1:18" s="69" customFormat="1" ht="26.1" customHeight="1">
      <c r="A646" s="176"/>
      <c r="B646" s="177"/>
      <c r="C646" s="24"/>
      <c r="D646" s="24"/>
      <c r="E646" s="24"/>
      <c r="F646" s="24"/>
      <c r="G646" s="24"/>
      <c r="H646" s="24"/>
      <c r="I646" s="123"/>
      <c r="J646" s="123"/>
      <c r="K646" s="88"/>
      <c r="L646" s="88"/>
    </row>
    <row r="647" spans="1:18" s="24" customFormat="1" ht="26.1" customHeight="1">
      <c r="A647" s="176"/>
      <c r="B647" s="177"/>
      <c r="I647" s="123"/>
      <c r="J647" s="123"/>
      <c r="K647" s="88"/>
      <c r="L647" s="88"/>
      <c r="M647" s="69"/>
      <c r="N647" s="69"/>
      <c r="O647" s="69"/>
      <c r="P647" s="69"/>
      <c r="Q647" s="69"/>
      <c r="R647" s="69"/>
    </row>
    <row r="648" spans="1:18" s="69" customFormat="1" ht="26.1" customHeight="1">
      <c r="A648" s="201"/>
      <c r="B648" s="202"/>
      <c r="C648" s="123"/>
      <c r="D648" s="123"/>
      <c r="E648" s="123"/>
      <c r="F648" s="123"/>
      <c r="G648" s="123"/>
      <c r="H648" s="123"/>
      <c r="I648" s="24"/>
      <c r="J648" s="24"/>
      <c r="Q648" s="24"/>
      <c r="R648" s="24"/>
    </row>
    <row r="649" spans="1:18" s="69" customFormat="1" ht="26.1" customHeight="1">
      <c r="A649" s="201"/>
      <c r="B649" s="201"/>
      <c r="C649" s="123"/>
      <c r="D649" s="123"/>
      <c r="E649" s="123"/>
      <c r="F649" s="123"/>
      <c r="G649" s="123"/>
      <c r="H649" s="123"/>
      <c r="I649" s="24"/>
      <c r="J649" s="24"/>
      <c r="K649" s="24"/>
      <c r="L649" s="24"/>
      <c r="M649" s="24"/>
      <c r="N649" s="24"/>
      <c r="O649" s="24"/>
      <c r="P649" s="24"/>
    </row>
    <row r="650" spans="1:18" s="69" customFormat="1" ht="26.1" customHeight="1">
      <c r="A650" s="201"/>
      <c r="B650" s="202"/>
      <c r="C650" s="123"/>
      <c r="D650" s="123"/>
      <c r="E650" s="123"/>
      <c r="F650" s="123"/>
      <c r="G650" s="123"/>
      <c r="H650" s="123"/>
      <c r="I650" s="24"/>
      <c r="J650" s="24"/>
      <c r="Q650" s="24"/>
      <c r="R650" s="24"/>
    </row>
    <row r="651" spans="1:18" s="69" customFormat="1" ht="26.1" customHeight="1">
      <c r="A651" s="201"/>
      <c r="B651" s="202"/>
      <c r="C651" s="123"/>
      <c r="D651" s="123"/>
      <c r="E651" s="123"/>
      <c r="F651" s="123"/>
      <c r="G651" s="123"/>
      <c r="H651" s="123"/>
      <c r="I651" s="24"/>
      <c r="J651" s="24"/>
      <c r="Q651" s="24"/>
      <c r="R651" s="24"/>
    </row>
    <row r="652" spans="1:18" s="69" customFormat="1" ht="26.1" customHeight="1">
      <c r="A652" s="176"/>
      <c r="B652" s="177"/>
      <c r="C652" s="24"/>
      <c r="D652" s="24"/>
      <c r="E652" s="24"/>
      <c r="F652" s="24"/>
      <c r="G652" s="24"/>
      <c r="H652" s="24"/>
      <c r="I652" s="24"/>
      <c r="J652" s="24"/>
    </row>
    <row r="653" spans="1:18" s="24" customFormat="1" ht="26.1" customHeight="1">
      <c r="A653" s="176"/>
      <c r="B653" s="176"/>
      <c r="Q653" s="212"/>
      <c r="R653" s="223"/>
    </row>
    <row r="654" spans="1:18" s="24" customFormat="1" ht="26.1" customHeight="1">
      <c r="A654" s="176"/>
      <c r="B654" s="177"/>
      <c r="K654" s="69"/>
      <c r="L654" s="69"/>
      <c r="M654" s="69"/>
      <c r="N654" s="69"/>
      <c r="O654" s="69"/>
      <c r="P654" s="69"/>
      <c r="Q654" s="215"/>
      <c r="R654" s="215"/>
    </row>
    <row r="655" spans="1:18" s="69" customFormat="1" ht="26.1" customHeight="1">
      <c r="A655" s="176"/>
      <c r="B655" s="177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24"/>
      <c r="R655" s="225"/>
    </row>
    <row r="656" spans="1:18" s="24" customFormat="1" ht="26.1" customHeight="1">
      <c r="A656" s="176"/>
      <c r="B656" s="177"/>
      <c r="Q656" s="224"/>
      <c r="R656" s="225"/>
    </row>
    <row r="657" spans="1:18" s="69" customFormat="1" ht="26.1" customHeight="1">
      <c r="A657" s="176"/>
      <c r="B657" s="176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24"/>
      <c r="R657" s="225"/>
    </row>
    <row r="658" spans="1:18" s="24" customFormat="1" ht="26.1" customHeight="1">
      <c r="A658" s="176"/>
      <c r="B658" s="177"/>
      <c r="K658" s="69"/>
      <c r="L658" s="69"/>
      <c r="M658" s="69"/>
      <c r="N658" s="69"/>
      <c r="O658" s="69"/>
      <c r="P658" s="69"/>
      <c r="Q658" s="226"/>
      <c r="R658" s="227"/>
    </row>
    <row r="659" spans="1:18" s="69" customFormat="1" ht="26.1" customHeight="1">
      <c r="A659" s="228"/>
      <c r="B659" s="228"/>
      <c r="C659" s="24"/>
      <c r="D659" s="24"/>
      <c r="E659" s="24"/>
      <c r="F659" s="24"/>
      <c r="G659" s="24"/>
      <c r="H659" s="24"/>
      <c r="I659" s="229"/>
      <c r="J659" s="229"/>
      <c r="K659" s="229"/>
      <c r="L659" s="229"/>
      <c r="M659" s="229"/>
      <c r="N659" s="229"/>
      <c r="O659" s="24"/>
      <c r="P659" s="24"/>
      <c r="Q659" s="224"/>
      <c r="R659" s="225"/>
    </row>
    <row r="660" spans="1:18" s="24" customFormat="1" ht="26.1" customHeight="1">
      <c r="A660" s="176"/>
      <c r="B660" s="176"/>
      <c r="I660" s="230"/>
      <c r="J660" s="230"/>
      <c r="K660" s="231"/>
      <c r="L660" s="231"/>
      <c r="M660" s="231"/>
      <c r="N660" s="231"/>
      <c r="O660" s="69"/>
      <c r="P660" s="69"/>
      <c r="Q660" s="216"/>
      <c r="R660" s="216"/>
    </row>
    <row r="661" spans="1:18" s="69" customFormat="1" ht="45.75" customHeight="1">
      <c r="A661" s="176"/>
      <c r="B661" s="176"/>
      <c r="C661" s="24"/>
      <c r="D661" s="24"/>
      <c r="E661" s="24"/>
      <c r="F661" s="24"/>
      <c r="G661" s="24"/>
      <c r="H661" s="24"/>
      <c r="I661" s="188"/>
      <c r="J661" s="188"/>
      <c r="K661" s="232"/>
      <c r="L661" s="232"/>
      <c r="M661" s="189"/>
      <c r="N661" s="189"/>
      <c r="Q661" s="215"/>
      <c r="R661" s="215"/>
    </row>
    <row r="662" spans="1:18" s="73" customFormat="1" ht="26.1" customHeight="1">
      <c r="A662" s="176"/>
      <c r="B662" s="177"/>
      <c r="C662" s="24"/>
      <c r="D662" s="24"/>
      <c r="E662" s="24"/>
      <c r="F662" s="24"/>
      <c r="G662" s="24"/>
      <c r="H662" s="24"/>
      <c r="I662" s="188"/>
      <c r="J662" s="188"/>
      <c r="K662" s="232"/>
      <c r="L662" s="232"/>
      <c r="M662" s="189"/>
      <c r="N662" s="189"/>
      <c r="O662" s="69"/>
      <c r="P662" s="69"/>
      <c r="Q662" s="69"/>
      <c r="R662" s="69"/>
    </row>
    <row r="663" spans="1:18" s="24" customFormat="1" ht="26.1" customHeight="1">
      <c r="A663" s="176"/>
      <c r="B663" s="176"/>
      <c r="C663" s="233"/>
      <c r="D663" s="233"/>
      <c r="E663" s="211"/>
      <c r="F663" s="234"/>
      <c r="G663" s="235"/>
      <c r="H663" s="229"/>
      <c r="I663" s="176"/>
      <c r="J663" s="176"/>
      <c r="K663" s="201"/>
      <c r="L663" s="201"/>
      <c r="M663" s="176"/>
      <c r="N663" s="176"/>
      <c r="Q663" s="88"/>
      <c r="R663" s="88"/>
    </row>
    <row r="664" spans="1:18" s="69" customFormat="1" ht="26.1" customHeight="1">
      <c r="A664" s="176"/>
      <c r="B664" s="177"/>
      <c r="C664" s="230"/>
      <c r="D664" s="230"/>
      <c r="E664" s="230"/>
      <c r="F664" s="230"/>
      <c r="G664" s="230"/>
      <c r="H664" s="230"/>
      <c r="I664" s="172"/>
      <c r="J664" s="172"/>
      <c r="K664" s="173"/>
      <c r="L664" s="173"/>
      <c r="M664" s="173"/>
      <c r="N664" s="173"/>
    </row>
    <row r="665" spans="1:18" s="24" customFormat="1" ht="26.1" customHeight="1">
      <c r="A665" s="176"/>
      <c r="B665" s="177"/>
      <c r="C665" s="230"/>
      <c r="D665" s="230"/>
      <c r="E665" s="236"/>
      <c r="F665" s="237"/>
      <c r="G665" s="237"/>
      <c r="H665" s="188"/>
      <c r="I665" s="170"/>
      <c r="J665" s="170"/>
      <c r="K665" s="172"/>
      <c r="L665" s="172"/>
      <c r="M665" s="170"/>
      <c r="N665" s="170"/>
    </row>
    <row r="666" spans="1:18" s="123" customFormat="1" ht="26.1" customHeight="1">
      <c r="A666" s="176"/>
      <c r="B666" s="177"/>
      <c r="C666" s="230"/>
      <c r="D666" s="230"/>
      <c r="E666" s="236"/>
      <c r="F666" s="237"/>
      <c r="G666" s="237"/>
      <c r="H666" s="188"/>
      <c r="I666" s="170"/>
      <c r="J666" s="170"/>
      <c r="K666" s="173"/>
      <c r="L666" s="173"/>
      <c r="M666" s="171"/>
      <c r="N666" s="171"/>
      <c r="O666" s="69"/>
      <c r="P666" s="69"/>
      <c r="Q666" s="69"/>
      <c r="R666" s="69"/>
    </row>
    <row r="667" spans="1:18" s="24" customFormat="1" ht="26.1" customHeight="1">
      <c r="A667" s="176"/>
      <c r="B667" s="176"/>
      <c r="C667" s="230"/>
      <c r="D667" s="230"/>
      <c r="E667" s="238"/>
      <c r="F667" s="237"/>
      <c r="G667" s="237"/>
      <c r="H667" s="176"/>
      <c r="I667" s="172"/>
      <c r="J667" s="172"/>
      <c r="K667" s="173"/>
      <c r="L667" s="173"/>
      <c r="M667" s="173"/>
      <c r="N667" s="173"/>
      <c r="O667" s="69"/>
      <c r="P667" s="69"/>
    </row>
    <row r="668" spans="1:18" s="69" customFormat="1" ht="26.1" customHeight="1">
      <c r="A668" s="176"/>
      <c r="B668" s="177"/>
      <c r="C668" s="227"/>
      <c r="D668" s="227"/>
      <c r="E668" s="239"/>
      <c r="F668" s="237"/>
      <c r="G668" s="237"/>
      <c r="H668" s="172"/>
      <c r="I668" s="170"/>
      <c r="J668" s="170"/>
      <c r="K668" s="173"/>
      <c r="L668" s="173"/>
      <c r="M668" s="171"/>
      <c r="N668" s="171"/>
      <c r="Q668" s="24"/>
      <c r="R668" s="24"/>
    </row>
    <row r="669" spans="1:18" s="24" customFormat="1" ht="26.1" customHeight="1">
      <c r="A669" s="176"/>
      <c r="B669" s="176"/>
      <c r="C669" s="227"/>
      <c r="D669" s="227"/>
      <c r="E669" s="239"/>
      <c r="F669" s="237"/>
      <c r="G669" s="237"/>
      <c r="H669" s="170"/>
      <c r="Q669" s="69"/>
      <c r="R669" s="69"/>
    </row>
    <row r="670" spans="1:18" s="69" customFormat="1" ht="26.1" customHeight="1">
      <c r="A670" s="176"/>
      <c r="B670" s="177"/>
      <c r="C670" s="230"/>
      <c r="D670" s="230"/>
      <c r="E670" s="236"/>
      <c r="F670" s="240"/>
      <c r="G670" s="240"/>
      <c r="H670" s="170"/>
      <c r="I670" s="24"/>
      <c r="J670" s="24"/>
      <c r="K670" s="24"/>
      <c r="L670" s="24"/>
      <c r="M670" s="24"/>
      <c r="N670" s="24"/>
      <c r="O670" s="24"/>
      <c r="P670" s="24"/>
    </row>
    <row r="671" spans="1:18" s="69" customFormat="1" ht="26.1" customHeight="1">
      <c r="A671" s="176"/>
      <c r="B671" s="177"/>
      <c r="C671" s="227"/>
      <c r="D671" s="227"/>
      <c r="E671" s="241"/>
      <c r="F671" s="240"/>
      <c r="G671" s="240"/>
      <c r="H671" s="172"/>
      <c r="I671" s="24"/>
      <c r="J671" s="24"/>
      <c r="K671" s="24"/>
      <c r="L671" s="24"/>
      <c r="M671" s="24"/>
      <c r="N671" s="24"/>
      <c r="O671" s="24"/>
      <c r="P671" s="24"/>
    </row>
    <row r="672" spans="1:18" s="69" customFormat="1" ht="26.1" customHeight="1">
      <c r="A672" s="176"/>
      <c r="B672" s="177"/>
      <c r="C672" s="230"/>
      <c r="D672" s="230"/>
      <c r="E672" s="238"/>
      <c r="F672" s="242"/>
      <c r="G672" s="242"/>
      <c r="H672" s="170"/>
      <c r="I672" s="24"/>
      <c r="J672" s="24"/>
    </row>
    <row r="673" spans="1:18" s="69" customFormat="1" ht="42.75" customHeight="1">
      <c r="A673" s="176"/>
      <c r="B673" s="176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</row>
    <row r="674" spans="1:18" s="24" customFormat="1" ht="42.75" customHeight="1">
      <c r="A674" s="176"/>
      <c r="B674" s="176"/>
      <c r="K674" s="69"/>
      <c r="L674" s="69"/>
      <c r="M674" s="69"/>
      <c r="N674" s="69"/>
      <c r="O674" s="69"/>
      <c r="P674" s="69"/>
      <c r="Q674" s="69"/>
      <c r="R674" s="69"/>
    </row>
    <row r="675" spans="1:18" s="73" customFormat="1" ht="26.1" customHeight="1">
      <c r="A675" s="176"/>
      <c r="B675" s="176"/>
      <c r="C675" s="24"/>
      <c r="D675" s="24"/>
      <c r="E675" s="24"/>
      <c r="F675" s="24"/>
      <c r="G675" s="24"/>
      <c r="H675" s="24"/>
      <c r="I675" s="24"/>
      <c r="J675" s="24"/>
      <c r="K675" s="69"/>
      <c r="L675" s="69"/>
      <c r="M675" s="69"/>
      <c r="N675" s="69"/>
      <c r="O675" s="69"/>
      <c r="P675" s="69"/>
    </row>
    <row r="676" spans="1:18" s="24" customFormat="1" ht="26.1" customHeight="1">
      <c r="A676" s="176"/>
      <c r="B676" s="177"/>
      <c r="K676" s="69"/>
      <c r="L676" s="69"/>
      <c r="M676" s="69"/>
      <c r="N676" s="69"/>
      <c r="O676" s="69"/>
      <c r="P676" s="69"/>
      <c r="Q676" s="69"/>
      <c r="R676" s="69"/>
    </row>
    <row r="677" spans="1:18" s="69" customFormat="1" ht="26.1" customHeight="1">
      <c r="A677" s="176"/>
      <c r="B677" s="176"/>
      <c r="C677" s="24"/>
      <c r="D677" s="24"/>
      <c r="E677" s="24"/>
      <c r="F677" s="24"/>
      <c r="G677" s="24"/>
      <c r="H677" s="24"/>
      <c r="I677" s="24"/>
      <c r="J677" s="24"/>
    </row>
    <row r="678" spans="1:18" s="69" customFormat="1" ht="26.1" customHeight="1">
      <c r="A678" s="176"/>
      <c r="B678" s="177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</row>
    <row r="679" spans="1:18" s="69" customFormat="1" ht="42.75" customHeight="1">
      <c r="A679" s="176"/>
      <c r="B679" s="177"/>
      <c r="C679" s="24"/>
      <c r="D679" s="24"/>
      <c r="E679" s="24"/>
      <c r="F679" s="24"/>
      <c r="G679" s="24"/>
      <c r="H679" s="24"/>
      <c r="I679" s="24"/>
      <c r="J679" s="24"/>
      <c r="Q679" s="24"/>
      <c r="R679" s="24"/>
    </row>
    <row r="680" spans="1:18" s="24" customFormat="1" ht="42.75" customHeight="1">
      <c r="A680" s="176"/>
      <c r="B680" s="177"/>
    </row>
    <row r="681" spans="1:18" s="69" customFormat="1" ht="26.1" customHeight="1">
      <c r="A681" s="176"/>
      <c r="B681" s="177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</row>
    <row r="682" spans="1:18" s="69" customFormat="1" ht="26.1" customHeight="1">
      <c r="A682" s="170"/>
      <c r="B682" s="170"/>
      <c r="C682" s="24"/>
      <c r="D682" s="24"/>
      <c r="E682" s="24"/>
      <c r="F682" s="24"/>
      <c r="G682" s="24"/>
      <c r="H682" s="24"/>
      <c r="I682" s="24"/>
      <c r="J682" s="24"/>
      <c r="Q682" s="24"/>
      <c r="R682" s="24"/>
    </row>
    <row r="683" spans="1:18" s="69" customFormat="1" ht="26.1" customHeight="1">
      <c r="A683" s="170"/>
      <c r="B683" s="171"/>
      <c r="C683" s="24"/>
      <c r="D683" s="24"/>
      <c r="E683" s="24"/>
      <c r="F683" s="24"/>
      <c r="G683" s="24"/>
      <c r="H683" s="24"/>
      <c r="I683" s="24"/>
      <c r="J683" s="24"/>
      <c r="K683" s="1"/>
      <c r="L683" s="1"/>
      <c r="M683" s="1"/>
      <c r="N683" s="213"/>
      <c r="O683" s="212"/>
      <c r="P683" s="212"/>
      <c r="Q683" s="175"/>
      <c r="R683" s="175"/>
    </row>
    <row r="684" spans="1:18" s="24" customFormat="1" ht="26.1" customHeight="1">
      <c r="A684" s="199"/>
      <c r="B684" s="199"/>
      <c r="K684" s="243"/>
      <c r="L684" s="244"/>
      <c r="M684" s="244"/>
      <c r="N684" s="215"/>
      <c r="O684" s="215"/>
      <c r="P684" s="215"/>
    </row>
    <row r="685" spans="1:18" s="69" customFormat="1" ht="26.1" customHeight="1">
      <c r="A685" s="199"/>
      <c r="B685" s="199"/>
      <c r="C685" s="24"/>
      <c r="D685" s="24"/>
      <c r="E685" s="24"/>
      <c r="F685" s="24"/>
      <c r="G685" s="24"/>
      <c r="H685" s="24"/>
      <c r="I685" s="24"/>
      <c r="J685" s="24"/>
      <c r="K685" s="243"/>
      <c r="L685" s="244"/>
      <c r="M685" s="244"/>
      <c r="N685" s="215"/>
      <c r="O685" s="215"/>
      <c r="P685" s="224"/>
    </row>
    <row r="686" spans="1:18" s="69" customFormat="1" ht="26.1" customHeight="1">
      <c r="A686" s="203"/>
      <c r="B686" s="204"/>
      <c r="C686" s="24"/>
      <c r="D686" s="24"/>
      <c r="E686" s="24"/>
      <c r="F686" s="24"/>
      <c r="G686" s="24"/>
      <c r="H686" s="24"/>
      <c r="I686" s="24"/>
      <c r="J686" s="24"/>
      <c r="K686" s="243"/>
      <c r="L686" s="244"/>
      <c r="M686" s="244"/>
      <c r="N686" s="215"/>
      <c r="O686" s="215"/>
      <c r="P686" s="224"/>
    </row>
    <row r="687" spans="1:18" s="69" customFormat="1" ht="31.5" customHeight="1">
      <c r="A687" s="203"/>
      <c r="B687" s="204"/>
      <c r="C687" s="24"/>
      <c r="D687" s="24"/>
      <c r="E687" s="24"/>
      <c r="F687" s="24"/>
      <c r="G687" s="24"/>
      <c r="H687" s="24"/>
      <c r="I687" s="24"/>
      <c r="J687" s="24"/>
      <c r="K687" s="243"/>
      <c r="L687" s="244"/>
      <c r="M687" s="244"/>
      <c r="N687" s="215"/>
      <c r="O687" s="215"/>
      <c r="P687" s="224"/>
    </row>
    <row r="688" spans="1:18" s="24" customFormat="1" ht="30.75" customHeight="1">
      <c r="A688" s="176"/>
      <c r="B688" s="177"/>
      <c r="K688" s="241"/>
      <c r="L688" s="237"/>
      <c r="M688" s="237"/>
      <c r="N688" s="216"/>
      <c r="O688" s="216"/>
      <c r="P688" s="226"/>
      <c r="Q688" s="69"/>
      <c r="R688" s="69"/>
    </row>
    <row r="689" spans="1:18" s="24" customFormat="1" ht="26.1" customHeight="1">
      <c r="A689" s="176"/>
      <c r="B689" s="177"/>
      <c r="K689" s="243"/>
      <c r="L689" s="244"/>
      <c r="M689" s="244"/>
      <c r="N689" s="215"/>
      <c r="O689" s="215"/>
      <c r="P689" s="224"/>
      <c r="Q689" s="69"/>
      <c r="R689" s="69"/>
    </row>
    <row r="690" spans="1:18" s="24" customFormat="1" ht="31.5" customHeight="1">
      <c r="A690" s="176"/>
      <c r="B690" s="177"/>
      <c r="K690" s="241"/>
      <c r="L690" s="237"/>
      <c r="M690" s="237"/>
      <c r="N690" s="216"/>
      <c r="O690" s="216"/>
      <c r="P690" s="216"/>
    </row>
    <row r="691" spans="1:18" s="69" customFormat="1" ht="26.1" customHeight="1">
      <c r="A691" s="176"/>
      <c r="B691" s="177"/>
      <c r="C691" s="24"/>
      <c r="D691" s="24"/>
      <c r="E691" s="24"/>
      <c r="F691" s="24"/>
      <c r="G691" s="24"/>
      <c r="H691" s="24"/>
      <c r="I691" s="24"/>
      <c r="J691" s="24"/>
      <c r="K691" s="243"/>
      <c r="L691" s="244"/>
      <c r="M691" s="244"/>
      <c r="N691" s="215"/>
      <c r="O691" s="215"/>
      <c r="P691" s="215"/>
    </row>
    <row r="692" spans="1:18" s="69" customFormat="1" ht="26.1" customHeight="1">
      <c r="A692" s="176"/>
      <c r="B692" s="176"/>
      <c r="C692" s="24"/>
      <c r="D692" s="24"/>
      <c r="E692" s="24"/>
      <c r="F692" s="24"/>
      <c r="G692" s="24"/>
      <c r="H692" s="24"/>
      <c r="I692" s="24"/>
      <c r="J692" s="24"/>
    </row>
    <row r="693" spans="1:18" s="69" customFormat="1" ht="32.25" customHeight="1">
      <c r="A693" s="176"/>
      <c r="B693" s="177"/>
      <c r="C693" s="24"/>
      <c r="D693" s="24"/>
      <c r="E693" s="24"/>
      <c r="F693" s="24"/>
      <c r="G693" s="24"/>
      <c r="H693" s="24"/>
      <c r="I693" s="24"/>
      <c r="J693" s="24"/>
      <c r="K693" s="88"/>
      <c r="L693" s="88"/>
      <c r="M693" s="88"/>
      <c r="N693" s="88"/>
      <c r="O693" s="88"/>
      <c r="P693" s="88"/>
      <c r="Q693" s="24"/>
      <c r="R693" s="24"/>
    </row>
    <row r="694" spans="1:18" s="24" customFormat="1" ht="31.5" customHeight="1">
      <c r="A694" s="176"/>
      <c r="B694" s="176"/>
      <c r="K694" s="69"/>
      <c r="L694" s="69"/>
      <c r="M694" s="69"/>
      <c r="N694" s="69"/>
      <c r="O694" s="69"/>
      <c r="P694" s="69"/>
      <c r="Q694" s="69"/>
      <c r="R694" s="69"/>
    </row>
    <row r="695" spans="1:18" s="24" customFormat="1" ht="26.1" customHeight="1">
      <c r="A695" s="176"/>
      <c r="B695" s="177"/>
      <c r="K695" s="22" t="e">
        <f>#REF!</f>
        <v>#REF!</v>
      </c>
      <c r="Q695" s="69"/>
      <c r="R695" s="69"/>
    </row>
    <row r="696" spans="1:18" s="69" customFormat="1" ht="26.1" customHeight="1">
      <c r="A696" s="245"/>
      <c r="B696" s="246"/>
      <c r="C696" s="24"/>
      <c r="D696" s="24"/>
      <c r="E696" s="24"/>
      <c r="F696" s="24"/>
      <c r="G696" s="24"/>
      <c r="H696" s="24"/>
      <c r="I696" s="24"/>
      <c r="J696" s="24"/>
    </row>
    <row r="697" spans="1:18" s="69" customFormat="1" ht="26.1" customHeight="1">
      <c r="A697" s="245"/>
      <c r="B697" s="246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</row>
    <row r="698" spans="1:18" s="69" customFormat="1" ht="29.25" customHeight="1">
      <c r="A698" s="245"/>
      <c r="B698" s="246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73"/>
      <c r="R698" s="73"/>
    </row>
    <row r="699" spans="1:18" s="69" customFormat="1" ht="26.1" customHeight="1">
      <c r="A699" s="245"/>
      <c r="B699" s="245"/>
      <c r="C699" s="24"/>
      <c r="D699" s="24"/>
      <c r="E699" s="24"/>
      <c r="F699" s="24"/>
      <c r="G699" s="24"/>
      <c r="H699" s="24"/>
      <c r="I699" s="24"/>
      <c r="J699" s="24"/>
      <c r="Q699" s="24"/>
      <c r="R699" s="24"/>
    </row>
    <row r="700" spans="1:18" s="24" customFormat="1" ht="26.1" customHeight="1">
      <c r="A700" s="245"/>
      <c r="B700" s="246"/>
      <c r="K700" s="69"/>
      <c r="L700" s="69"/>
      <c r="M700" s="69"/>
      <c r="N700" s="69"/>
      <c r="O700" s="69"/>
      <c r="P700" s="69"/>
    </row>
    <row r="701" spans="1:18" s="88" customFormat="1" ht="26.1" customHeight="1">
      <c r="A701" s="245"/>
      <c r="B701" s="245"/>
      <c r="C701" s="24"/>
      <c r="D701" s="24"/>
      <c r="E701" s="24"/>
      <c r="F701" s="24"/>
      <c r="G701" s="24"/>
      <c r="H701" s="24"/>
      <c r="I701" s="24"/>
      <c r="J701" s="24"/>
      <c r="K701" s="69"/>
      <c r="L701" s="69"/>
      <c r="M701" s="69"/>
      <c r="N701" s="69"/>
      <c r="O701" s="69"/>
      <c r="P701" s="69"/>
      <c r="Q701" s="69"/>
      <c r="R701" s="69"/>
    </row>
    <row r="702" spans="1:18" s="123" customFormat="1" ht="26.1" customHeight="1">
      <c r="A702" s="245"/>
      <c r="B702" s="245"/>
      <c r="C702" s="24"/>
      <c r="D702" s="24"/>
      <c r="E702" s="24"/>
      <c r="F702" s="24"/>
      <c r="G702" s="24"/>
      <c r="H702" s="24"/>
      <c r="I702" s="24"/>
      <c r="J702" s="24"/>
      <c r="K702" s="69"/>
      <c r="L702" s="69"/>
      <c r="M702" s="69"/>
      <c r="N702" s="69"/>
      <c r="O702" s="69"/>
      <c r="P702" s="69"/>
      <c r="Q702" s="24"/>
      <c r="R702" s="24"/>
    </row>
    <row r="703" spans="1:18" s="69" customFormat="1" ht="40.5" customHeight="1">
      <c r="A703" s="245"/>
      <c r="B703" s="246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</row>
    <row r="704" spans="1:18" s="69" customFormat="1" ht="43.5" customHeight="1">
      <c r="A704" s="245"/>
      <c r="B704" s="246"/>
      <c r="C704" s="24"/>
      <c r="D704" s="24"/>
      <c r="E704" s="24"/>
      <c r="F704" s="24"/>
      <c r="G704" s="24"/>
      <c r="H704" s="24"/>
      <c r="I704" s="24"/>
      <c r="J704" s="24"/>
    </row>
    <row r="705" spans="1:18" s="24" customFormat="1" ht="26.1" customHeight="1">
      <c r="A705" s="245"/>
      <c r="B705" s="246"/>
      <c r="K705" s="73"/>
      <c r="L705" s="73"/>
      <c r="M705" s="73"/>
      <c r="N705" s="73"/>
      <c r="O705" s="73"/>
      <c r="P705" s="73"/>
    </row>
    <row r="706" spans="1:18" s="24" customFormat="1" ht="26.1" customHeight="1">
      <c r="A706" s="245"/>
      <c r="B706" s="246"/>
      <c r="K706" s="69"/>
      <c r="L706" s="69"/>
      <c r="M706" s="69"/>
      <c r="N706" s="69"/>
      <c r="O706" s="69"/>
      <c r="P706" s="69"/>
    </row>
    <row r="707" spans="1:18" s="24" customFormat="1" ht="26.1" customHeight="1">
      <c r="A707" s="245"/>
      <c r="B707" s="245"/>
      <c r="K707" s="69"/>
      <c r="L707" s="69"/>
      <c r="M707" s="69"/>
      <c r="N707" s="69"/>
      <c r="O707" s="69"/>
      <c r="P707" s="69"/>
    </row>
    <row r="708" spans="1:18" s="24" customFormat="1" ht="26.1" customHeight="1">
      <c r="A708" s="245"/>
      <c r="B708" s="246"/>
      <c r="K708" s="69"/>
      <c r="L708" s="69"/>
      <c r="M708" s="69"/>
      <c r="N708" s="69"/>
      <c r="O708" s="69"/>
      <c r="P708" s="69"/>
      <c r="Q708" s="88"/>
      <c r="R708" s="88"/>
    </row>
    <row r="709" spans="1:18" s="24" customFormat="1" ht="26.1" customHeight="1">
      <c r="A709" s="247"/>
      <c r="B709" s="248"/>
      <c r="Q709" s="69"/>
      <c r="R709" s="69"/>
    </row>
    <row r="710" spans="1:18" s="24" customFormat="1" ht="26.1" customHeight="1">
      <c r="A710" s="245"/>
      <c r="B710" s="246"/>
    </row>
    <row r="711" spans="1:18" s="69" customFormat="1" ht="26.1" customHeight="1">
      <c r="A711" s="245"/>
      <c r="B711" s="246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</row>
    <row r="712" spans="1:18" s="69" customFormat="1" ht="26.1" customHeight="1">
      <c r="A712" s="245"/>
      <c r="B712" s="246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175"/>
      <c r="R712" s="175"/>
    </row>
    <row r="713" spans="1:18" s="69" customFormat="1" ht="26.1" customHeight="1">
      <c r="A713" s="245"/>
      <c r="B713" s="245"/>
      <c r="C713" s="24"/>
      <c r="D713" s="24"/>
      <c r="E713" s="24"/>
      <c r="F713" s="24"/>
      <c r="G713" s="24"/>
      <c r="H713" s="24"/>
      <c r="I713" s="24"/>
      <c r="J713" s="24"/>
      <c r="K713" s="175"/>
      <c r="L713" s="175"/>
      <c r="M713" s="175"/>
      <c r="N713" s="175"/>
      <c r="O713" s="175"/>
      <c r="P713" s="175"/>
    </row>
    <row r="714" spans="1:18" s="69" customFormat="1" ht="26.1" customHeight="1">
      <c r="A714" s="245"/>
      <c r="B714" s="245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</row>
    <row r="715" spans="1:18" s="69" customFormat="1" ht="26.1" customHeight="1">
      <c r="A715" s="176"/>
      <c r="B715" s="176"/>
      <c r="C715" s="24"/>
      <c r="D715" s="24"/>
      <c r="E715" s="24"/>
      <c r="F715" s="24"/>
      <c r="G715" s="24"/>
      <c r="H715" s="24"/>
      <c r="I715" s="24"/>
      <c r="J715" s="24"/>
      <c r="Q715" s="24"/>
      <c r="R715" s="24"/>
    </row>
    <row r="716" spans="1:18" s="24" customFormat="1" ht="26.1" customHeight="1">
      <c r="A716" s="176"/>
      <c r="B716" s="176"/>
      <c r="K716" s="69"/>
      <c r="L716" s="69"/>
      <c r="M716" s="69"/>
      <c r="N716" s="69"/>
      <c r="O716" s="69"/>
      <c r="P716" s="69"/>
      <c r="Q716" s="69"/>
      <c r="R716" s="69"/>
    </row>
    <row r="717" spans="1:18" s="69" customFormat="1" ht="26.1" customHeight="1">
      <c r="A717" s="176"/>
      <c r="B717" s="176"/>
      <c r="C717" s="24"/>
      <c r="D717" s="24"/>
      <c r="E717" s="24"/>
      <c r="F717" s="24"/>
      <c r="G717" s="24"/>
      <c r="H717" s="24"/>
      <c r="I717" s="24"/>
      <c r="J717" s="24"/>
      <c r="Q717" s="24"/>
      <c r="R717" s="24"/>
    </row>
    <row r="718" spans="1:18" s="24" customFormat="1" ht="26.1" customHeight="1">
      <c r="A718" s="176"/>
      <c r="B718" s="176"/>
      <c r="K718" s="69"/>
      <c r="L718" s="69"/>
      <c r="M718" s="69"/>
      <c r="N718" s="69"/>
      <c r="O718" s="69"/>
      <c r="P718" s="69"/>
      <c r="Q718" s="69"/>
      <c r="R718" s="69"/>
    </row>
    <row r="719" spans="1:18" s="69" customFormat="1" ht="26.1" customHeight="1">
      <c r="A719" s="176"/>
      <c r="B719" s="177"/>
      <c r="C719" s="24"/>
      <c r="D719" s="24"/>
      <c r="E719" s="24"/>
      <c r="F719" s="24"/>
      <c r="G719" s="24"/>
      <c r="H719" s="24"/>
      <c r="I719" s="24"/>
      <c r="J719" s="24"/>
    </row>
    <row r="720" spans="1:18" s="24" customFormat="1" ht="26.1" customHeight="1">
      <c r="A720" s="176"/>
      <c r="B720" s="177"/>
    </row>
    <row r="721" spans="1:18" s="69" customFormat="1" ht="26.1" customHeight="1">
      <c r="A721" s="176"/>
      <c r="B721" s="177"/>
      <c r="C721" s="24"/>
      <c r="D721" s="24"/>
      <c r="E721" s="24"/>
      <c r="F721" s="24"/>
      <c r="G721" s="24"/>
      <c r="H721" s="24"/>
      <c r="I721" s="24"/>
      <c r="J721" s="24"/>
    </row>
    <row r="722" spans="1:18" s="69" customFormat="1" ht="26.1" customHeight="1">
      <c r="A722" s="176"/>
      <c r="B722" s="177"/>
      <c r="C722" s="24"/>
      <c r="D722" s="24"/>
      <c r="E722" s="24"/>
      <c r="F722" s="24"/>
      <c r="G722" s="24"/>
      <c r="H722" s="24"/>
      <c r="I722" s="24"/>
      <c r="J722" s="24"/>
      <c r="Q722" s="24"/>
      <c r="R722" s="24"/>
    </row>
    <row r="723" spans="1:18" s="69" customFormat="1" ht="26.1" customHeight="1">
      <c r="A723" s="176"/>
      <c r="B723" s="177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</row>
    <row r="724" spans="1:18" s="69" customFormat="1" ht="26.1" customHeight="1">
      <c r="A724" s="176"/>
      <c r="B724" s="176"/>
      <c r="C724" s="24"/>
      <c r="D724" s="24"/>
      <c r="E724" s="24"/>
      <c r="F724" s="24"/>
      <c r="G724" s="24"/>
      <c r="H724" s="24"/>
      <c r="I724" s="24"/>
      <c r="J724" s="24"/>
    </row>
    <row r="725" spans="1:18" s="24" customFormat="1" ht="26.1" customHeight="1">
      <c r="A725" s="176"/>
      <c r="B725" s="177"/>
      <c r="K725" s="69"/>
      <c r="L725" s="69"/>
      <c r="M725" s="69"/>
      <c r="N725" s="69"/>
      <c r="O725" s="69"/>
      <c r="P725" s="69"/>
    </row>
    <row r="726" spans="1:18" s="69" customFormat="1" ht="26.1" customHeight="1">
      <c r="A726" s="176"/>
      <c r="B726" s="177"/>
      <c r="C726" s="24"/>
      <c r="D726" s="24"/>
      <c r="E726" s="24"/>
      <c r="F726" s="24"/>
      <c r="G726" s="24"/>
      <c r="H726" s="24"/>
      <c r="I726" s="24"/>
      <c r="J726" s="24"/>
    </row>
    <row r="727" spans="1:18" s="69" customFormat="1" ht="26.1" customHeight="1">
      <c r="A727" s="176"/>
      <c r="B727" s="176"/>
      <c r="C727" s="24"/>
      <c r="D727" s="24"/>
      <c r="E727" s="24"/>
      <c r="F727" s="24"/>
      <c r="G727" s="24"/>
      <c r="H727" s="24"/>
      <c r="I727" s="24"/>
      <c r="J727" s="24"/>
      <c r="Q727" s="24"/>
      <c r="R727" s="24"/>
    </row>
    <row r="728" spans="1:18" s="73" customFormat="1" ht="26.1" customHeight="1">
      <c r="A728" s="176"/>
      <c r="B728" s="177"/>
      <c r="C728" s="24"/>
      <c r="D728" s="24"/>
      <c r="E728" s="24"/>
      <c r="F728" s="24"/>
      <c r="G728" s="24"/>
      <c r="H728" s="24"/>
      <c r="I728" s="24"/>
      <c r="J728" s="24"/>
      <c r="Q728" s="24"/>
      <c r="R728" s="24"/>
    </row>
    <row r="729" spans="1:18" s="24" customFormat="1" ht="26.1" customHeight="1">
      <c r="A729" s="176"/>
      <c r="B729" s="177"/>
      <c r="Q729" s="69"/>
      <c r="R729" s="69"/>
    </row>
    <row r="730" spans="1:18" s="24" customFormat="1" ht="29.25" customHeight="1">
      <c r="A730" s="176"/>
      <c r="B730" s="177"/>
      <c r="Q730" s="69"/>
      <c r="R730" s="69"/>
    </row>
    <row r="731" spans="1:18" s="69" customFormat="1" ht="26.1" customHeight="1">
      <c r="A731" s="176"/>
      <c r="B731" s="177"/>
      <c r="C731" s="24"/>
      <c r="D731" s="24"/>
      <c r="E731" s="24"/>
      <c r="F731" s="24"/>
      <c r="G731" s="24"/>
      <c r="H731" s="24"/>
      <c r="I731" s="24"/>
      <c r="J731" s="24"/>
      <c r="Q731" s="24"/>
      <c r="R731" s="24"/>
    </row>
    <row r="732" spans="1:18" s="24" customFormat="1" ht="26.1" customHeight="1">
      <c r="A732" s="176"/>
      <c r="B732" s="177"/>
      <c r="Q732" s="69"/>
      <c r="R732" s="69"/>
    </row>
    <row r="733" spans="1:18" s="69" customFormat="1" ht="26.1" customHeight="1">
      <c r="A733" s="176"/>
      <c r="B733" s="176"/>
      <c r="C733" s="24"/>
      <c r="D733" s="24"/>
      <c r="E733" s="24"/>
      <c r="F733" s="24"/>
      <c r="G733" s="24"/>
      <c r="H733" s="24"/>
      <c r="I733" s="24"/>
      <c r="J733" s="24"/>
    </row>
    <row r="734" spans="1:18" s="24" customFormat="1" ht="26.1" customHeight="1">
      <c r="A734" s="176"/>
      <c r="B734" s="176"/>
      <c r="K734" s="69"/>
      <c r="L734" s="69"/>
      <c r="M734" s="69"/>
      <c r="N734" s="69"/>
      <c r="O734" s="69"/>
      <c r="P734" s="69"/>
      <c r="Q734" s="69"/>
      <c r="R734" s="69"/>
    </row>
    <row r="735" spans="1:18" s="69" customFormat="1" ht="26.1" customHeight="1">
      <c r="A735" s="176"/>
      <c r="B735" s="177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123"/>
      <c r="R735" s="123"/>
    </row>
    <row r="736" spans="1:18" s="24" customFormat="1" ht="26.1" customHeight="1">
      <c r="A736" s="176"/>
      <c r="B736" s="176"/>
      <c r="Q736" s="69"/>
      <c r="R736" s="69"/>
    </row>
    <row r="737" spans="1:18" s="69" customFormat="1" ht="26.1" customHeight="1">
      <c r="A737" s="176"/>
      <c r="B737" s="17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s="69" customFormat="1" ht="32.25" customHeight="1">
      <c r="A738" s="176"/>
      <c r="B738" s="177"/>
      <c r="C738" s="24"/>
      <c r="D738" s="24"/>
      <c r="E738" s="24"/>
      <c r="F738" s="24"/>
      <c r="G738" s="24"/>
      <c r="H738" s="24"/>
      <c r="I738" s="24"/>
      <c r="J738" s="24"/>
      <c r="K738" s="88"/>
      <c r="L738" s="88"/>
      <c r="M738" s="88"/>
      <c r="N738" s="88"/>
      <c r="O738" s="88"/>
      <c r="P738" s="88"/>
      <c r="Q738" s="24"/>
      <c r="R738" s="24"/>
    </row>
    <row r="739" spans="1:18" s="24" customFormat="1" ht="26.1" customHeight="1">
      <c r="A739" s="176"/>
      <c r="B739" s="176"/>
      <c r="K739" s="69"/>
      <c r="L739" s="69"/>
      <c r="M739" s="69"/>
      <c r="N739" s="69"/>
      <c r="O739" s="69"/>
      <c r="P739" s="69"/>
      <c r="Q739" s="69"/>
      <c r="R739" s="69"/>
    </row>
    <row r="740" spans="1:18" s="69" customFormat="1" ht="26.1" customHeight="1">
      <c r="A740" s="176"/>
      <c r="B740" s="176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</row>
    <row r="741" spans="1:18" s="24" customFormat="1" ht="26.1" customHeight="1">
      <c r="A741" s="176"/>
      <c r="B741" s="176"/>
      <c r="Q741" s="69"/>
      <c r="R741" s="69"/>
    </row>
    <row r="742" spans="1:18" s="69" customFormat="1" ht="26.1" customHeight="1">
      <c r="A742" s="201"/>
      <c r="B742" s="202"/>
      <c r="C742" s="24"/>
      <c r="D742" s="24"/>
      <c r="E742" s="24"/>
      <c r="F742" s="24"/>
      <c r="G742" s="24"/>
      <c r="H742" s="24"/>
      <c r="I742" s="24"/>
      <c r="J742" s="24"/>
      <c r="K742" s="175"/>
      <c r="L742" s="175"/>
      <c r="M742" s="175"/>
      <c r="N742" s="175"/>
      <c r="O742" s="175"/>
      <c r="P742" s="175"/>
    </row>
    <row r="743" spans="1:18" s="24" customFormat="1" ht="26.1" customHeight="1">
      <c r="A743" s="176"/>
      <c r="B743" s="177"/>
      <c r="K743" s="69"/>
      <c r="L743" s="69"/>
      <c r="M743" s="69"/>
      <c r="N743" s="69"/>
      <c r="O743" s="69"/>
      <c r="P743" s="69"/>
      <c r="Q743" s="69"/>
      <c r="R743" s="69"/>
    </row>
    <row r="744" spans="1:18" s="69" customFormat="1" ht="26.1" customHeight="1">
      <c r="A744" s="176"/>
      <c r="B744" s="176"/>
      <c r="C744" s="24"/>
      <c r="D744" s="24"/>
      <c r="E744" s="24"/>
      <c r="F744" s="24"/>
      <c r="G744" s="24"/>
      <c r="H744" s="24"/>
      <c r="I744" s="24"/>
      <c r="J744" s="24"/>
    </row>
    <row r="745" spans="1:18" s="69" customFormat="1" ht="26.1" customHeight="1">
      <c r="A745" s="176"/>
      <c r="B745" s="176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</row>
    <row r="746" spans="1:18" s="24" customFormat="1" ht="26.1" customHeight="1">
      <c r="A746" s="176"/>
      <c r="B746" s="176"/>
      <c r="K746" s="69"/>
      <c r="L746" s="69"/>
      <c r="M746" s="69"/>
      <c r="N746" s="69"/>
      <c r="O746" s="69"/>
      <c r="P746" s="69"/>
    </row>
    <row r="747" spans="1:18" s="24" customFormat="1" ht="32.25" customHeight="1">
      <c r="A747" s="176"/>
      <c r="B747" s="177"/>
      <c r="Q747" s="69"/>
      <c r="R747" s="69"/>
    </row>
    <row r="748" spans="1:18" s="24" customFormat="1" ht="32.25" customHeight="1">
      <c r="A748" s="176"/>
      <c r="B748" s="177"/>
      <c r="K748" s="69"/>
      <c r="L748" s="69"/>
      <c r="M748" s="69"/>
      <c r="N748" s="69"/>
      <c r="O748" s="69"/>
      <c r="P748" s="69"/>
      <c r="Q748" s="69"/>
      <c r="R748" s="69"/>
    </row>
    <row r="749" spans="1:18" s="69" customFormat="1" ht="32.25" customHeight="1">
      <c r="A749" s="176"/>
      <c r="B749" s="176"/>
      <c r="C749" s="24"/>
      <c r="D749" s="24"/>
      <c r="E749" s="24"/>
      <c r="F749" s="24"/>
      <c r="G749" s="24"/>
      <c r="H749" s="24"/>
      <c r="I749" s="24"/>
      <c r="J749" s="24"/>
    </row>
    <row r="750" spans="1:18" s="69" customFormat="1" ht="26.1" customHeight="1">
      <c r="A750" s="228"/>
      <c r="B750" s="249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</row>
    <row r="751" spans="1:18" s="69" customFormat="1" ht="26.1" customHeight="1">
      <c r="A751" s="176"/>
      <c r="B751" s="176"/>
      <c r="C751" s="24"/>
      <c r="D751" s="24"/>
      <c r="E751" s="24"/>
      <c r="F751" s="24"/>
      <c r="G751" s="24"/>
      <c r="H751" s="24"/>
      <c r="I751" s="24"/>
      <c r="J751" s="24"/>
    </row>
    <row r="752" spans="1:18" s="69" customFormat="1" ht="26.1" customHeight="1">
      <c r="A752" s="176"/>
      <c r="B752" s="177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</row>
    <row r="753" spans="1:18" s="24" customFormat="1" ht="26.1" customHeight="1">
      <c r="A753" s="176"/>
      <c r="B753" s="177"/>
      <c r="K753" s="69"/>
      <c r="L753" s="69"/>
      <c r="M753" s="69"/>
      <c r="N753" s="69"/>
      <c r="O753" s="69"/>
      <c r="P753" s="69"/>
      <c r="Q753" s="69"/>
      <c r="R753" s="69"/>
    </row>
    <row r="754" spans="1:18" s="24" customFormat="1" ht="26.1" customHeight="1">
      <c r="A754" s="176"/>
      <c r="B754" s="176"/>
      <c r="K754" s="69"/>
      <c r="L754" s="69"/>
      <c r="M754" s="69"/>
      <c r="N754" s="69"/>
      <c r="O754" s="69"/>
      <c r="P754" s="69"/>
      <c r="Q754" s="69"/>
      <c r="R754" s="69"/>
    </row>
    <row r="755" spans="1:18" s="69" customFormat="1" ht="26.1" customHeight="1">
      <c r="A755" s="176"/>
      <c r="B755" s="177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</row>
    <row r="756" spans="1:18" s="24" customFormat="1" ht="26.1" customHeight="1">
      <c r="A756" s="176"/>
      <c r="B756" s="176"/>
      <c r="K756" s="69"/>
      <c r="L756" s="69"/>
      <c r="M756" s="69"/>
      <c r="N756" s="69"/>
      <c r="O756" s="69"/>
      <c r="P756" s="69"/>
    </row>
    <row r="757" spans="1:18" s="24" customFormat="1" ht="26.1" customHeight="1">
      <c r="A757" s="176"/>
      <c r="B757" s="177"/>
    </row>
    <row r="758" spans="1:18" s="24" customFormat="1" ht="26.1" customHeight="1">
      <c r="A758" s="176"/>
      <c r="B758" s="177"/>
    </row>
    <row r="759" spans="1:18" s="69" customFormat="1" ht="26.1" customHeight="1">
      <c r="A759" s="176"/>
      <c r="B759" s="176"/>
      <c r="C759" s="24"/>
      <c r="D759" s="24"/>
      <c r="E759" s="24"/>
      <c r="F759" s="24"/>
      <c r="G759" s="24"/>
      <c r="H759" s="24"/>
      <c r="I759" s="24"/>
      <c r="J759" s="24"/>
      <c r="Q759" s="24"/>
      <c r="R759" s="24"/>
    </row>
    <row r="760" spans="1:18" s="69" customFormat="1" ht="26.1" customHeight="1">
      <c r="A760" s="176"/>
      <c r="B760" s="177"/>
      <c r="C760" s="24"/>
      <c r="D760" s="24"/>
      <c r="E760" s="24"/>
      <c r="F760" s="24"/>
      <c r="G760" s="24"/>
      <c r="H760" s="24"/>
      <c r="I760" s="24"/>
      <c r="J760" s="24"/>
      <c r="Q760" s="24"/>
      <c r="R760" s="24"/>
    </row>
    <row r="761" spans="1:18" s="24" customFormat="1" ht="26.1" customHeight="1">
      <c r="A761" s="176"/>
      <c r="B761" s="176"/>
      <c r="Q761" s="69"/>
      <c r="R761" s="69"/>
    </row>
    <row r="762" spans="1:18" s="69" customFormat="1" ht="26.1" customHeight="1">
      <c r="A762" s="176"/>
      <c r="B762" s="176"/>
      <c r="C762" s="24"/>
      <c r="D762" s="24"/>
      <c r="E762" s="24"/>
      <c r="F762" s="24"/>
      <c r="G762" s="24"/>
      <c r="H762" s="24"/>
      <c r="I762" s="24"/>
      <c r="J762" s="24"/>
    </row>
    <row r="763" spans="1:18" s="69" customFormat="1" ht="26.1" customHeight="1">
      <c r="A763" s="176"/>
      <c r="B763" s="177"/>
      <c r="C763" s="24"/>
      <c r="D763" s="24"/>
      <c r="E763" s="24"/>
      <c r="F763" s="24"/>
      <c r="G763" s="24"/>
      <c r="H763" s="24"/>
      <c r="I763" s="24"/>
      <c r="J763" s="24"/>
    </row>
    <row r="764" spans="1:18" s="24" customFormat="1" ht="26.1" customHeight="1">
      <c r="A764" s="176"/>
      <c r="B764" s="177"/>
      <c r="K764" s="69"/>
      <c r="L764" s="69"/>
      <c r="M764" s="69"/>
      <c r="N764" s="69"/>
      <c r="O764" s="69"/>
      <c r="P764" s="69"/>
      <c r="Q764" s="69"/>
      <c r="R764" s="69"/>
    </row>
    <row r="765" spans="1:18" s="69" customFormat="1" ht="47.25" customHeight="1">
      <c r="A765" s="176"/>
      <c r="B765" s="176"/>
      <c r="C765" s="24"/>
      <c r="D765" s="24"/>
      <c r="E765" s="24"/>
      <c r="F765" s="24"/>
      <c r="G765" s="24"/>
      <c r="H765" s="24"/>
      <c r="I765" s="123"/>
      <c r="J765" s="123"/>
      <c r="K765" s="123"/>
      <c r="L765" s="123"/>
      <c r="M765" s="123"/>
      <c r="N765" s="123"/>
      <c r="O765" s="123"/>
      <c r="P765" s="123"/>
    </row>
    <row r="766" spans="1:18" s="24" customFormat="1" ht="47.25" customHeight="1">
      <c r="A766" s="176"/>
      <c r="B766" s="177"/>
      <c r="K766" s="69"/>
      <c r="L766" s="69"/>
      <c r="M766" s="69"/>
      <c r="N766" s="69"/>
      <c r="O766" s="69"/>
      <c r="P766" s="69"/>
    </row>
    <row r="767" spans="1:18" s="69" customFormat="1" ht="26.1" customHeight="1">
      <c r="A767" s="176"/>
      <c r="B767" s="177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</row>
    <row r="768" spans="1:18" s="69" customFormat="1" ht="26.1" customHeight="1">
      <c r="A768" s="176"/>
      <c r="B768" s="177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</row>
    <row r="769" spans="1:18" s="69" customFormat="1" ht="26.1" customHeight="1">
      <c r="A769" s="201"/>
      <c r="B769" s="201"/>
      <c r="C769" s="123"/>
      <c r="D769" s="123"/>
      <c r="E769" s="123"/>
      <c r="F769" s="123"/>
      <c r="G769" s="123"/>
      <c r="H769" s="123"/>
      <c r="I769" s="24"/>
      <c r="J769" s="24"/>
    </row>
    <row r="770" spans="1:18" s="69" customFormat="1" ht="45.75" customHeight="1">
      <c r="A770" s="176"/>
      <c r="B770" s="177"/>
      <c r="C770" s="24"/>
      <c r="D770" s="24"/>
      <c r="E770" s="24"/>
      <c r="F770" s="24"/>
      <c r="G770" s="24"/>
      <c r="H770" s="24"/>
      <c r="I770" s="24"/>
      <c r="J770" s="24"/>
      <c r="Q770" s="24"/>
      <c r="R770" s="24"/>
    </row>
    <row r="771" spans="1:18" s="69" customFormat="1" ht="34.5" customHeight="1">
      <c r="A771" s="176"/>
      <c r="B771" s="176"/>
      <c r="C771" s="24"/>
      <c r="D771" s="24"/>
      <c r="E771" s="24"/>
      <c r="F771" s="24"/>
      <c r="G771" s="24"/>
      <c r="H771" s="24"/>
      <c r="I771" s="24"/>
      <c r="J771" s="24"/>
    </row>
    <row r="772" spans="1:18" s="69" customFormat="1" ht="26.1" customHeight="1">
      <c r="A772" s="176"/>
      <c r="B772" s="176"/>
      <c r="C772" s="24"/>
      <c r="D772" s="24"/>
      <c r="E772" s="24"/>
      <c r="F772" s="24"/>
      <c r="G772" s="24"/>
      <c r="H772" s="24"/>
      <c r="I772" s="24"/>
      <c r="J772" s="24"/>
    </row>
    <row r="773" spans="1:18" s="24" customFormat="1" ht="26.1" customHeight="1">
      <c r="A773" s="176"/>
      <c r="B773" s="177"/>
      <c r="K773" s="69"/>
      <c r="L773" s="69"/>
      <c r="M773" s="69"/>
      <c r="N773" s="69"/>
      <c r="O773" s="69"/>
      <c r="P773" s="69"/>
      <c r="Q773" s="69"/>
      <c r="R773" s="69"/>
    </row>
    <row r="774" spans="1:18" s="73" customFormat="1" ht="26.1" customHeight="1">
      <c r="A774" s="170"/>
      <c r="B774" s="171"/>
      <c r="C774" s="24"/>
      <c r="D774" s="24"/>
      <c r="E774" s="24"/>
      <c r="F774" s="24"/>
      <c r="G774" s="24"/>
      <c r="H774" s="24"/>
      <c r="I774" s="24"/>
      <c r="J774" s="24"/>
      <c r="K774" s="69"/>
      <c r="L774" s="69"/>
      <c r="M774" s="69"/>
      <c r="N774" s="69"/>
      <c r="O774" s="69"/>
      <c r="P774" s="69"/>
      <c r="Q774" s="69"/>
      <c r="R774" s="69"/>
    </row>
    <row r="775" spans="1:18" s="24" customFormat="1" ht="31.5" customHeight="1">
      <c r="A775" s="170"/>
      <c r="B775" s="171"/>
      <c r="K775" s="69"/>
      <c r="L775" s="69"/>
      <c r="M775" s="69"/>
      <c r="N775" s="69"/>
      <c r="O775" s="69"/>
      <c r="P775" s="69"/>
      <c r="Q775" s="69"/>
      <c r="R775" s="69"/>
    </row>
    <row r="776" spans="1:18" s="69" customFormat="1" ht="34.5" customHeight="1">
      <c r="A776" s="185"/>
      <c r="B776" s="186"/>
      <c r="C776" s="24"/>
      <c r="D776" s="24"/>
      <c r="E776" s="24"/>
      <c r="F776" s="24"/>
      <c r="G776" s="24"/>
      <c r="H776" s="24"/>
      <c r="I776" s="24"/>
      <c r="J776" s="24"/>
      <c r="K776" s="22" t="e">
        <f>#REF!</f>
        <v>#REF!</v>
      </c>
      <c r="L776" s="24"/>
      <c r="M776" s="24"/>
      <c r="N776" s="24"/>
      <c r="O776" s="24"/>
      <c r="P776" s="24"/>
      <c r="Q776" s="24"/>
      <c r="R776" s="24"/>
    </row>
    <row r="777" spans="1:18" s="69" customFormat="1" ht="33.75" customHeight="1">
      <c r="A777" s="199"/>
      <c r="B777" s="200"/>
      <c r="C777" s="24"/>
      <c r="D777" s="24"/>
      <c r="E777" s="24"/>
      <c r="F777" s="24"/>
      <c r="G777" s="24"/>
      <c r="H777" s="24"/>
      <c r="I777" s="24"/>
      <c r="J777" s="24"/>
      <c r="Q777" s="24"/>
      <c r="R777" s="24"/>
    </row>
    <row r="778" spans="1:18" s="24" customFormat="1" ht="32.25" customHeight="1">
      <c r="A778" s="203"/>
      <c r="B778" s="204"/>
      <c r="K778" s="69"/>
      <c r="L778" s="69"/>
      <c r="M778" s="69"/>
      <c r="N778" s="69"/>
      <c r="O778" s="69"/>
      <c r="P778" s="69"/>
      <c r="Q778" s="69"/>
      <c r="R778" s="69"/>
    </row>
    <row r="779" spans="1:18" s="24" customFormat="1" ht="37.5" customHeight="1">
      <c r="A779" s="185"/>
      <c r="B779" s="186"/>
      <c r="K779" s="69"/>
      <c r="L779" s="69"/>
      <c r="M779" s="69"/>
      <c r="N779" s="69"/>
      <c r="O779" s="69"/>
      <c r="P779" s="69"/>
    </row>
    <row r="780" spans="1:18" s="24" customFormat="1" ht="26.25" customHeight="1">
      <c r="A780" s="176"/>
      <c r="B780" s="176"/>
      <c r="Q780" s="69"/>
      <c r="R780" s="69"/>
    </row>
    <row r="781" spans="1:18" s="24" customFormat="1" ht="30.75" customHeight="1">
      <c r="A781" s="176"/>
      <c r="B781" s="177"/>
      <c r="K781" s="69"/>
      <c r="L781" s="69"/>
      <c r="M781" s="69"/>
      <c r="N781" s="69"/>
      <c r="O781" s="69"/>
      <c r="P781" s="69"/>
    </row>
    <row r="782" spans="1:18" s="24" customFormat="1" ht="35.25" customHeight="1">
      <c r="A782" s="176"/>
      <c r="B782" s="177"/>
      <c r="Q782" s="69"/>
      <c r="R782" s="69"/>
    </row>
    <row r="783" spans="1:18" s="24" customFormat="1" ht="24.9" customHeight="1">
      <c r="A783" s="176"/>
      <c r="B783" s="177"/>
      <c r="K783" s="69"/>
      <c r="L783" s="69"/>
      <c r="M783" s="69"/>
      <c r="N783" s="69"/>
      <c r="O783" s="69"/>
      <c r="P783" s="69"/>
      <c r="Q783" s="123"/>
      <c r="R783" s="123"/>
    </row>
    <row r="784" spans="1:18" s="24" customFormat="1" ht="24.9" customHeight="1">
      <c r="A784" s="176"/>
      <c r="B784" s="176"/>
      <c r="K784" s="69"/>
      <c r="L784" s="69"/>
      <c r="M784" s="69"/>
      <c r="N784" s="69"/>
      <c r="O784" s="69"/>
      <c r="P784" s="69"/>
      <c r="Q784" s="69"/>
      <c r="R784" s="69"/>
    </row>
    <row r="785" spans="1:18" s="69" customFormat="1" ht="24.9" customHeight="1">
      <c r="A785" s="176"/>
      <c r="B785" s="177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</row>
    <row r="786" spans="1:18" s="24" customFormat="1" ht="24.9" customHeight="1">
      <c r="A786" s="176"/>
      <c r="B786" s="176"/>
    </row>
    <row r="787" spans="1:18" s="24" customFormat="1" ht="24.9" customHeight="1">
      <c r="A787" s="176"/>
      <c r="B787" s="177"/>
      <c r="Q787" s="69"/>
      <c r="R787" s="69"/>
    </row>
    <row r="788" spans="1:18" s="24" customFormat="1" ht="24.9" customHeight="1">
      <c r="A788" s="176"/>
      <c r="B788" s="177"/>
      <c r="Q788" s="69"/>
      <c r="R788" s="69"/>
    </row>
    <row r="789" spans="1:18" s="24" customFormat="1" ht="24.9" customHeight="1">
      <c r="A789" s="176"/>
      <c r="B789" s="176"/>
    </row>
    <row r="790" spans="1:18" s="24" customFormat="1" ht="24.9" customHeight="1">
      <c r="A790" s="176">
        <v>1.2375</v>
      </c>
      <c r="B790" s="176"/>
    </row>
    <row r="791" spans="1:18" s="175" customFormat="1" ht="24.9" customHeight="1">
      <c r="A791" s="176"/>
      <c r="B791" s="176"/>
      <c r="C791" s="24"/>
      <c r="D791" s="24"/>
      <c r="E791" s="24"/>
      <c r="F791" s="24"/>
      <c r="G791" s="24"/>
      <c r="H791" s="24"/>
      <c r="I791" s="24"/>
      <c r="J791" s="24"/>
      <c r="K791" s="69"/>
      <c r="L791" s="69"/>
      <c r="M791" s="69"/>
      <c r="N791" s="69"/>
      <c r="O791" s="69"/>
      <c r="P791" s="69"/>
      <c r="Q791" s="24"/>
      <c r="R791" s="24"/>
    </row>
    <row r="792" spans="1:18" s="24" customFormat="1" ht="24.9" customHeight="1">
      <c r="A792" s="176"/>
      <c r="B792" s="176"/>
      <c r="K792" s="69"/>
      <c r="L792" s="69"/>
      <c r="M792" s="69"/>
      <c r="N792" s="69"/>
      <c r="O792" s="69"/>
      <c r="P792" s="69"/>
      <c r="Q792" s="69"/>
      <c r="R792" s="69"/>
    </row>
    <row r="793" spans="1:18" s="24" customFormat="1" ht="24.9" customHeight="1">
      <c r="A793" s="176"/>
      <c r="B793" s="176"/>
      <c r="K793" s="69"/>
      <c r="L793" s="69"/>
      <c r="M793" s="69"/>
      <c r="N793" s="69"/>
      <c r="O793" s="69"/>
      <c r="P793" s="69"/>
    </row>
    <row r="794" spans="1:18" s="24" customFormat="1" ht="24.9" customHeight="1">
      <c r="A794" s="176"/>
      <c r="B794" s="176"/>
      <c r="K794" s="69"/>
      <c r="L794" s="69"/>
      <c r="M794" s="69"/>
      <c r="N794" s="69"/>
      <c r="O794" s="69"/>
      <c r="P794" s="69"/>
      <c r="Q794" s="73"/>
      <c r="R794" s="73"/>
    </row>
    <row r="795" spans="1:18" s="24" customFormat="1" ht="24.9" customHeight="1">
      <c r="A795" s="176"/>
      <c r="B795" s="177"/>
      <c r="K795" s="69"/>
      <c r="L795" s="69"/>
      <c r="M795" s="69"/>
      <c r="N795" s="69"/>
      <c r="O795" s="69"/>
      <c r="P795" s="69"/>
      <c r="Q795" s="69"/>
      <c r="R795" s="69"/>
    </row>
    <row r="796" spans="1:18" s="24" customFormat="1" ht="24.9" customHeight="1">
      <c r="A796" s="176"/>
      <c r="B796" s="177"/>
      <c r="Q796" s="69"/>
      <c r="R796" s="69"/>
    </row>
    <row r="797" spans="1:18" s="24" customFormat="1" ht="24.9" customHeight="1">
      <c r="A797" s="176"/>
      <c r="B797" s="177"/>
      <c r="K797" s="69"/>
      <c r="L797" s="69"/>
      <c r="M797" s="69"/>
      <c r="N797" s="69"/>
      <c r="O797" s="69"/>
      <c r="P797" s="69"/>
    </row>
    <row r="798" spans="1:18" s="24" customFormat="1" ht="24.9" customHeight="1">
      <c r="A798" s="176"/>
      <c r="B798" s="177"/>
      <c r="K798" s="69"/>
      <c r="L798" s="69"/>
      <c r="M798" s="69"/>
      <c r="N798" s="69"/>
      <c r="O798" s="69"/>
      <c r="P798" s="69"/>
    </row>
    <row r="799" spans="1:18" s="24" customFormat="1" ht="24.9" customHeight="1">
      <c r="A799" s="176"/>
      <c r="B799" s="177"/>
      <c r="K799" s="69"/>
      <c r="L799" s="69"/>
      <c r="M799" s="69"/>
      <c r="N799" s="69"/>
      <c r="O799" s="69"/>
      <c r="P799" s="69"/>
    </row>
    <row r="800" spans="1:18" s="24" customFormat="1" ht="24.9" customHeight="1">
      <c r="A800" s="176"/>
      <c r="B800" s="176"/>
      <c r="Q800" s="69"/>
      <c r="R800" s="69"/>
    </row>
    <row r="801" spans="1:18" s="175" customFormat="1" ht="24.9" customHeight="1">
      <c r="A801" s="176"/>
      <c r="B801" s="177"/>
      <c r="C801" s="24"/>
      <c r="D801" s="24"/>
      <c r="E801" s="24"/>
      <c r="F801" s="24"/>
      <c r="G801" s="24"/>
      <c r="H801" s="24"/>
      <c r="I801" s="24"/>
      <c r="J801" s="24"/>
      <c r="K801" s="69"/>
      <c r="L801" s="69"/>
      <c r="M801" s="69"/>
      <c r="N801" s="69"/>
      <c r="O801" s="69"/>
      <c r="P801" s="69"/>
      <c r="Q801" s="69"/>
      <c r="R801" s="69"/>
    </row>
    <row r="802" spans="1:18" s="24" customFormat="1" ht="24.9" customHeight="1">
      <c r="A802" s="176"/>
      <c r="B802" s="177"/>
      <c r="K802" s="69"/>
      <c r="L802" s="69"/>
      <c r="M802" s="69"/>
      <c r="N802" s="69"/>
      <c r="O802" s="69"/>
      <c r="P802" s="69"/>
      <c r="Q802" s="69"/>
      <c r="R802" s="69"/>
    </row>
    <row r="803" spans="1:18" s="24" customFormat="1" ht="24.9" customHeight="1">
      <c r="A803" s="176"/>
      <c r="B803" s="177"/>
      <c r="K803" s="69"/>
      <c r="L803" s="69"/>
      <c r="M803" s="69"/>
      <c r="N803" s="69"/>
      <c r="O803" s="69"/>
      <c r="P803" s="69"/>
      <c r="Q803" s="69"/>
      <c r="R803" s="69"/>
    </row>
    <row r="804" spans="1:18" s="123" customFormat="1" ht="41.25" customHeight="1">
      <c r="A804" s="176"/>
      <c r="B804" s="176"/>
      <c r="C804" s="24"/>
      <c r="D804" s="24"/>
      <c r="E804" s="24"/>
      <c r="F804" s="24"/>
      <c r="G804" s="24"/>
      <c r="H804" s="24"/>
      <c r="I804" s="24"/>
      <c r="J804" s="24"/>
      <c r="K804" s="69"/>
      <c r="L804" s="69"/>
      <c r="M804" s="69"/>
      <c r="N804" s="69"/>
      <c r="O804" s="69"/>
      <c r="P804" s="69"/>
      <c r="Q804" s="69"/>
      <c r="R804" s="69"/>
    </row>
    <row r="805" spans="1:18" s="24" customFormat="1" ht="24.9" customHeight="1">
      <c r="A805" s="176"/>
      <c r="B805" s="177"/>
      <c r="K805" s="69"/>
      <c r="L805" s="69"/>
      <c r="M805" s="69"/>
      <c r="N805" s="69"/>
      <c r="O805" s="69"/>
      <c r="P805" s="69"/>
    </row>
    <row r="806" spans="1:18" s="24" customFormat="1" ht="24.9" customHeight="1">
      <c r="A806" s="176"/>
      <c r="B806" s="177"/>
      <c r="Q806" s="69"/>
      <c r="R806" s="69"/>
    </row>
    <row r="807" spans="1:18" s="24" customFormat="1" ht="24.9" customHeight="1">
      <c r="A807" s="176"/>
      <c r="B807" s="177"/>
    </row>
    <row r="808" spans="1:18" s="24" customFormat="1" ht="24.9" customHeight="1">
      <c r="A808" s="176"/>
      <c r="B808" s="177"/>
      <c r="K808" s="69"/>
      <c r="L808" s="69"/>
      <c r="M808" s="69"/>
      <c r="N808" s="69"/>
      <c r="O808" s="69"/>
      <c r="P808" s="69"/>
    </row>
    <row r="809" spans="1:18" s="24" customFormat="1" ht="24.9" customHeight="1">
      <c r="A809" s="176"/>
      <c r="B809" s="177"/>
    </row>
    <row r="810" spans="1:18" s="24" customFormat="1" ht="24.9" customHeight="1">
      <c r="A810" s="176"/>
      <c r="B810" s="176"/>
      <c r="K810" s="69"/>
      <c r="L810" s="69"/>
      <c r="M810" s="69"/>
      <c r="N810" s="69"/>
      <c r="O810" s="69"/>
      <c r="P810" s="69"/>
      <c r="Q810" s="69"/>
      <c r="R810" s="69"/>
    </row>
    <row r="811" spans="1:18" s="24" customFormat="1" ht="24.9" customHeight="1">
      <c r="A811" s="176"/>
      <c r="B811" s="176"/>
      <c r="Q811" s="69"/>
      <c r="R811" s="69"/>
    </row>
    <row r="812" spans="1:18" s="24" customFormat="1" ht="24.9" customHeight="1">
      <c r="A812" s="176"/>
      <c r="B812" s="177"/>
      <c r="K812" s="69"/>
      <c r="L812" s="69"/>
      <c r="M812" s="69"/>
      <c r="N812" s="69"/>
      <c r="O812" s="69"/>
      <c r="P812" s="69"/>
      <c r="Q812" s="69"/>
      <c r="R812" s="69"/>
    </row>
    <row r="813" spans="1:18" s="24" customFormat="1" ht="24.9" customHeight="1">
      <c r="A813" s="176"/>
      <c r="B813" s="176"/>
      <c r="I813" s="123"/>
      <c r="J813" s="123"/>
      <c r="K813" s="123"/>
      <c r="L813" s="123"/>
      <c r="M813" s="123"/>
      <c r="N813" s="123"/>
      <c r="O813" s="123"/>
      <c r="P813" s="123"/>
      <c r="Q813" s="69"/>
      <c r="R813" s="69"/>
    </row>
    <row r="814" spans="1:18" s="24" customFormat="1" ht="24.9" customHeight="1">
      <c r="A814" s="176"/>
      <c r="B814" s="177"/>
      <c r="K814" s="69"/>
      <c r="L814" s="69"/>
      <c r="M814" s="69"/>
      <c r="N814" s="69"/>
      <c r="O814" s="69"/>
      <c r="P814" s="69"/>
      <c r="Q814" s="69"/>
      <c r="R814" s="69"/>
    </row>
    <row r="815" spans="1:18" s="252" customFormat="1" ht="24.9" customHeight="1">
      <c r="A815" s="176"/>
      <c r="B815" s="176"/>
      <c r="C815" s="24"/>
      <c r="D815" s="24"/>
      <c r="E815" s="24"/>
      <c r="F815" s="24"/>
      <c r="G815" s="24"/>
      <c r="H815" s="24"/>
      <c r="I815" s="24"/>
      <c r="J815" s="24"/>
      <c r="K815" s="69"/>
      <c r="L815" s="69"/>
      <c r="M815" s="69"/>
      <c r="N815" s="69"/>
      <c r="O815" s="69"/>
      <c r="P815" s="69"/>
      <c r="Q815" s="24"/>
      <c r="R815" s="24"/>
    </row>
    <row r="816" spans="1:18" s="24" customFormat="1" ht="24.9" customHeight="1">
      <c r="A816" s="176"/>
      <c r="B816" s="177"/>
      <c r="Q816" s="69"/>
      <c r="R816" s="69"/>
    </row>
    <row r="817" spans="1:18" s="24" customFormat="1" ht="24.9" customHeight="1">
      <c r="A817" s="201"/>
      <c r="B817" s="201"/>
      <c r="C817" s="123"/>
      <c r="D817" s="123"/>
      <c r="E817" s="123"/>
      <c r="F817" s="123"/>
      <c r="G817" s="123"/>
      <c r="H817" s="123"/>
      <c r="K817" s="69"/>
      <c r="L817" s="69"/>
      <c r="M817" s="69"/>
      <c r="N817" s="69"/>
      <c r="O817" s="69"/>
      <c r="P817" s="69"/>
      <c r="Q817" s="123"/>
      <c r="R817" s="123"/>
    </row>
    <row r="818" spans="1:18" s="24" customFormat="1" ht="24.9" customHeight="1">
      <c r="A818" s="176"/>
      <c r="B818" s="177"/>
      <c r="K818" s="69"/>
      <c r="L818" s="69"/>
      <c r="M818" s="69"/>
      <c r="N818" s="69"/>
      <c r="O818" s="69"/>
      <c r="P818" s="69"/>
      <c r="Q818" s="69"/>
      <c r="R818" s="69"/>
    </row>
    <row r="819" spans="1:18" s="24" customFormat="1" ht="24.9" customHeight="1">
      <c r="A819" s="176"/>
      <c r="B819" s="177"/>
    </row>
    <row r="820" spans="1:18" s="24" customFormat="1" ht="24.9" customHeight="1">
      <c r="A820" s="176"/>
      <c r="B820" s="176"/>
      <c r="Q820" s="69"/>
      <c r="R820" s="69"/>
    </row>
    <row r="821" spans="1:18" s="24" customFormat="1" ht="24.9" customHeight="1">
      <c r="A821" s="176"/>
      <c r="B821" s="177"/>
    </row>
    <row r="822" spans="1:18" s="24" customFormat="1" ht="24.9" customHeight="1">
      <c r="A822" s="176"/>
      <c r="B822" s="177"/>
      <c r="K822" s="69"/>
      <c r="L822" s="69"/>
      <c r="M822" s="69"/>
      <c r="N822" s="69"/>
      <c r="O822" s="69"/>
      <c r="P822" s="69"/>
    </row>
    <row r="823" spans="1:18" s="24" customFormat="1" ht="24.9" customHeight="1">
      <c r="A823" s="176"/>
      <c r="B823" s="176"/>
    </row>
    <row r="824" spans="1:18" s="24" customFormat="1" ht="24.9" customHeight="1">
      <c r="A824" s="176"/>
      <c r="B824" s="176"/>
      <c r="K824" s="73"/>
      <c r="L824" s="73"/>
      <c r="M824" s="73"/>
      <c r="N824" s="73"/>
      <c r="O824" s="73"/>
      <c r="P824" s="73"/>
    </row>
    <row r="825" spans="1:18" s="24" customFormat="1" ht="24.9" customHeight="1">
      <c r="A825" s="176"/>
      <c r="B825" s="176"/>
      <c r="K825" s="69"/>
      <c r="L825" s="69"/>
      <c r="M825" s="69"/>
      <c r="N825" s="69"/>
      <c r="O825" s="69"/>
      <c r="P825" s="69"/>
    </row>
    <row r="826" spans="1:18" s="24" customFormat="1" ht="24.9" customHeight="1">
      <c r="A826" s="176"/>
      <c r="B826" s="177"/>
      <c r="K826" s="69"/>
      <c r="L826" s="69"/>
      <c r="M826" s="69"/>
      <c r="N826" s="69"/>
      <c r="O826" s="69"/>
      <c r="P826" s="69"/>
    </row>
    <row r="827" spans="1:18" s="24" customFormat="1" ht="24.9" customHeight="1">
      <c r="A827" s="176"/>
      <c r="B827" s="176"/>
      <c r="Q827" s="69"/>
      <c r="R827" s="69"/>
    </row>
    <row r="828" spans="1:18" s="24" customFormat="1" ht="24.9" customHeight="1">
      <c r="A828" s="176"/>
      <c r="B828" s="177"/>
    </row>
    <row r="829" spans="1:18" s="24" customFormat="1" ht="24.9" customHeight="1">
      <c r="A829" s="176"/>
      <c r="B829" s="177"/>
    </row>
    <row r="830" spans="1:18" s="24" customFormat="1" ht="24.9" customHeight="1">
      <c r="A830" s="176"/>
      <c r="B830" s="177"/>
      <c r="K830" s="69"/>
      <c r="L830" s="69"/>
      <c r="M830" s="69"/>
      <c r="N830" s="69"/>
      <c r="O830" s="69"/>
      <c r="P830" s="69"/>
      <c r="Q830" s="88"/>
      <c r="R830" s="88"/>
    </row>
    <row r="831" spans="1:18" s="24" customFormat="1" ht="24.9" customHeight="1">
      <c r="A831" s="176"/>
      <c r="B831" s="176"/>
      <c r="K831" s="69"/>
      <c r="L831" s="69"/>
      <c r="M831" s="69"/>
      <c r="N831" s="69"/>
      <c r="O831" s="69"/>
      <c r="P831" s="69"/>
      <c r="Q831" s="69"/>
      <c r="R831" s="69"/>
    </row>
    <row r="832" spans="1:18" s="24" customFormat="1" ht="24.9" customHeight="1">
      <c r="A832" s="176"/>
      <c r="B832" s="176"/>
      <c r="K832" s="69"/>
      <c r="L832" s="69"/>
      <c r="M832" s="69"/>
      <c r="N832" s="69"/>
      <c r="O832" s="69"/>
      <c r="P832" s="69"/>
      <c r="Q832" s="69"/>
      <c r="R832" s="69"/>
    </row>
    <row r="833" spans="1:18" s="24" customFormat="1" ht="24.9" customHeight="1">
      <c r="A833" s="176"/>
      <c r="B833" s="176"/>
      <c r="K833" s="69"/>
      <c r="L833" s="69"/>
      <c r="M833" s="69"/>
      <c r="N833" s="69"/>
      <c r="O833" s="69"/>
      <c r="P833" s="69"/>
      <c r="Q833" s="69"/>
      <c r="R833" s="69"/>
    </row>
    <row r="834" spans="1:18" s="24" customFormat="1" ht="24.9" customHeight="1">
      <c r="A834" s="176"/>
      <c r="B834" s="177"/>
      <c r="K834" s="69"/>
      <c r="L834" s="69"/>
      <c r="M834" s="69"/>
      <c r="N834" s="69"/>
      <c r="O834" s="69"/>
      <c r="P834" s="69"/>
    </row>
    <row r="835" spans="1:18" s="24" customFormat="1" ht="24.9" customHeight="1">
      <c r="A835" s="176"/>
      <c r="B835" s="177"/>
      <c r="Q835" s="69"/>
      <c r="R835" s="69"/>
    </row>
    <row r="836" spans="1:18" s="24" customFormat="1" ht="24.9" customHeight="1">
      <c r="A836" s="176"/>
      <c r="B836" s="177"/>
      <c r="K836" s="69"/>
      <c r="L836" s="69"/>
      <c r="M836" s="69"/>
      <c r="N836" s="69"/>
      <c r="O836" s="69"/>
      <c r="P836" s="69"/>
      <c r="Q836" s="69"/>
      <c r="R836" s="69"/>
    </row>
    <row r="837" spans="1:18" s="24" customFormat="1" ht="24.9" customHeight="1">
      <c r="A837" s="176"/>
      <c r="B837" s="177"/>
    </row>
    <row r="838" spans="1:18" s="24" customFormat="1" ht="24.9" customHeight="1">
      <c r="A838" s="176"/>
      <c r="B838" s="177"/>
      <c r="I838" s="123"/>
      <c r="J838" s="123"/>
      <c r="Q838" s="69"/>
      <c r="R838" s="69"/>
    </row>
    <row r="839" spans="1:18" s="24" customFormat="1" ht="24.9" customHeight="1">
      <c r="A839" s="176"/>
      <c r="B839" s="176"/>
      <c r="Q839" s="69"/>
      <c r="R839" s="69"/>
    </row>
    <row r="840" spans="1:18" s="24" customFormat="1" ht="24.9" customHeight="1">
      <c r="A840" s="176"/>
      <c r="B840" s="177"/>
      <c r="K840" s="69"/>
      <c r="L840" s="69"/>
      <c r="M840" s="69"/>
      <c r="N840" s="69"/>
      <c r="O840" s="69"/>
      <c r="P840" s="69"/>
      <c r="Q840" s="69"/>
      <c r="R840" s="69"/>
    </row>
    <row r="841" spans="1:18" s="24" customFormat="1" ht="24.9" customHeight="1">
      <c r="A841" s="176"/>
      <c r="B841" s="176"/>
      <c r="K841" s="69"/>
      <c r="L841" s="69"/>
      <c r="M841" s="69"/>
      <c r="N841" s="69"/>
      <c r="O841" s="69"/>
      <c r="P841" s="69"/>
      <c r="Q841" s="88"/>
      <c r="R841" s="88"/>
    </row>
    <row r="842" spans="1:18" s="24" customFormat="1" ht="24.9" customHeight="1">
      <c r="A842" s="201"/>
      <c r="B842" s="201"/>
      <c r="C842" s="123"/>
      <c r="D842" s="123"/>
      <c r="E842" s="123"/>
      <c r="F842" s="123"/>
      <c r="G842" s="123"/>
      <c r="H842" s="123"/>
      <c r="K842" s="69"/>
      <c r="L842" s="69"/>
      <c r="M842" s="69"/>
      <c r="N842" s="69"/>
      <c r="O842" s="69"/>
      <c r="P842" s="69"/>
      <c r="Q842" s="69"/>
      <c r="R842" s="69"/>
    </row>
    <row r="843" spans="1:18" s="24" customFormat="1" ht="24.9" customHeight="1">
      <c r="A843" s="176"/>
      <c r="B843" s="176"/>
      <c r="K843" s="69"/>
      <c r="L843" s="69"/>
      <c r="M843" s="69"/>
      <c r="N843" s="69"/>
      <c r="O843" s="69"/>
      <c r="P843" s="69"/>
    </row>
    <row r="844" spans="1:18" s="24" customFormat="1" ht="24.9" customHeight="1">
      <c r="A844" s="176"/>
      <c r="B844" s="177"/>
      <c r="K844" s="69"/>
      <c r="L844" s="69"/>
      <c r="M844" s="69"/>
      <c r="N844" s="69"/>
      <c r="O844" s="69"/>
      <c r="P844" s="69"/>
    </row>
    <row r="845" spans="1:18" s="24" customFormat="1" ht="24.9" customHeight="1">
      <c r="A845" s="176"/>
      <c r="B845" s="177"/>
    </row>
    <row r="846" spans="1:18" s="24" customFormat="1" ht="24.9" customHeight="1">
      <c r="A846" s="176"/>
      <c r="B846" s="177"/>
      <c r="K846" s="69"/>
      <c r="L846" s="69"/>
      <c r="M846" s="69"/>
      <c r="N846" s="69"/>
      <c r="O846" s="69"/>
      <c r="P846" s="69"/>
      <c r="Q846" s="69"/>
      <c r="R846" s="69"/>
    </row>
    <row r="847" spans="1:18" s="24" customFormat="1" ht="24.9" customHeight="1">
      <c r="A847" s="176"/>
      <c r="B847" s="177"/>
      <c r="K847" s="123"/>
      <c r="L847" s="123"/>
      <c r="M847" s="123"/>
      <c r="N847" s="123"/>
      <c r="O847" s="123"/>
      <c r="P847" s="123"/>
    </row>
    <row r="848" spans="1:18" s="24" customFormat="1" ht="24.9" customHeight="1">
      <c r="A848" s="176"/>
      <c r="B848" s="177"/>
      <c r="K848" s="69"/>
      <c r="L848" s="69"/>
      <c r="M848" s="69"/>
      <c r="N848" s="69"/>
      <c r="O848" s="69"/>
      <c r="P848" s="69"/>
      <c r="Q848" s="69"/>
      <c r="R848" s="69"/>
    </row>
    <row r="849" spans="1:18" s="24" customFormat="1" ht="24.9" customHeight="1">
      <c r="A849" s="176"/>
      <c r="B849" s="176"/>
      <c r="Q849" s="69"/>
      <c r="R849" s="69"/>
    </row>
    <row r="850" spans="1:18" s="24" customFormat="1" ht="24.9" customHeight="1">
      <c r="A850" s="187"/>
      <c r="B850" s="219"/>
      <c r="K850" s="69"/>
      <c r="L850" s="69"/>
      <c r="M850" s="69"/>
      <c r="N850" s="69"/>
      <c r="O850" s="69"/>
      <c r="P850" s="69"/>
      <c r="Q850" s="69"/>
      <c r="R850" s="69"/>
    </row>
    <row r="851" spans="1:18" s="24" customFormat="1" ht="24.9" customHeight="1">
      <c r="A851" s="170"/>
      <c r="B851" s="170"/>
      <c r="I851" s="250"/>
      <c r="J851" s="250"/>
    </row>
    <row r="852" spans="1:18" s="24" customFormat="1" ht="24.9" customHeight="1">
      <c r="A852" s="183"/>
      <c r="B852" s="184"/>
      <c r="Q852" s="69"/>
      <c r="R852" s="69"/>
    </row>
    <row r="853" spans="1:18" s="24" customFormat="1" ht="24.9" customHeight="1">
      <c r="A853" s="187"/>
      <c r="B853" s="187"/>
    </row>
    <row r="854" spans="1:18" s="24" customFormat="1" ht="24.9" customHeight="1">
      <c r="A854" s="187"/>
      <c r="B854" s="219"/>
      <c r="Q854" s="69"/>
      <c r="R854" s="69"/>
    </row>
    <row r="855" spans="1:18" s="24" customFormat="1" ht="24.9" customHeight="1">
      <c r="A855" s="251"/>
      <c r="B855" s="251"/>
      <c r="C855" s="250"/>
      <c r="D855" s="250"/>
      <c r="E855" s="250"/>
      <c r="F855" s="250"/>
      <c r="G855" s="250"/>
      <c r="H855" s="250"/>
      <c r="Q855" s="69"/>
      <c r="R855" s="69"/>
    </row>
    <row r="856" spans="1:18" s="24" customFormat="1" ht="24.9" customHeight="1">
      <c r="A856" s="185"/>
      <c r="B856" s="185"/>
    </row>
    <row r="857" spans="1:18" s="24" customFormat="1" ht="24.9" customHeight="1">
      <c r="A857" s="176"/>
      <c r="B857" s="176"/>
      <c r="K857" s="69"/>
      <c r="L857" s="69"/>
      <c r="M857" s="69"/>
      <c r="N857" s="69"/>
      <c r="O857" s="69"/>
      <c r="P857" s="69"/>
    </row>
    <row r="858" spans="1:18" s="24" customFormat="1" ht="24.9" customHeight="1">
      <c r="A858" s="176"/>
      <c r="B858" s="176"/>
    </row>
    <row r="859" spans="1:18" s="24" customFormat="1" ht="24.9" customHeight="1">
      <c r="A859" s="176"/>
      <c r="B859" s="176"/>
      <c r="Q859" s="69"/>
      <c r="R859" s="69"/>
    </row>
    <row r="860" spans="1:18" s="24" customFormat="1" ht="24.9" customHeight="1">
      <c r="A860" s="176"/>
      <c r="B860" s="176"/>
      <c r="K860" s="88"/>
      <c r="L860" s="88"/>
      <c r="M860" s="88"/>
      <c r="N860" s="88"/>
      <c r="O860" s="88"/>
      <c r="P860" s="88"/>
    </row>
    <row r="861" spans="1:18" s="24" customFormat="1" ht="24.9" customHeight="1">
      <c r="A861" s="176"/>
      <c r="B861" s="177"/>
      <c r="K861" s="69"/>
      <c r="L861" s="69"/>
      <c r="M861" s="69"/>
      <c r="N861" s="69"/>
      <c r="O861" s="69"/>
      <c r="P861" s="69"/>
      <c r="Q861" s="69"/>
      <c r="R861" s="69"/>
    </row>
    <row r="862" spans="1:18" s="24" customFormat="1" ht="24.9" customHeight="1">
      <c r="A862" s="176"/>
      <c r="B862" s="176"/>
      <c r="I862" s="123"/>
      <c r="J862" s="123"/>
      <c r="K862" s="69"/>
      <c r="L862" s="69"/>
      <c r="M862" s="69"/>
      <c r="N862" s="69"/>
      <c r="O862" s="69"/>
      <c r="P862" s="69"/>
      <c r="Q862" s="69"/>
      <c r="R862" s="69"/>
    </row>
    <row r="863" spans="1:18" s="24" customFormat="1" ht="24.9" customHeight="1">
      <c r="A863" s="176"/>
      <c r="B863" s="176"/>
      <c r="K863" s="69"/>
      <c r="L863" s="69"/>
      <c r="M863" s="69"/>
      <c r="N863" s="69"/>
      <c r="O863" s="69"/>
      <c r="P863" s="69"/>
    </row>
    <row r="864" spans="1:18" s="24" customFormat="1" ht="24.9" customHeight="1">
      <c r="A864" s="176"/>
      <c r="B864" s="177"/>
      <c r="Q864" s="69"/>
      <c r="R864" s="69"/>
    </row>
    <row r="865" spans="1:18" s="24" customFormat="1" ht="24.9" customHeight="1">
      <c r="A865" s="176"/>
      <c r="B865" s="177"/>
      <c r="K865" s="190" t="e">
        <f>#REF!</f>
        <v>#REF!</v>
      </c>
      <c r="L865" s="69"/>
      <c r="M865" s="69"/>
      <c r="N865" s="69"/>
      <c r="O865" s="69"/>
      <c r="P865" s="69"/>
    </row>
    <row r="866" spans="1:18" s="24" customFormat="1" ht="24.9" customHeight="1">
      <c r="A866" s="201"/>
      <c r="B866" s="202"/>
      <c r="C866" s="123"/>
      <c r="D866" s="123"/>
      <c r="E866" s="123"/>
      <c r="F866" s="123"/>
      <c r="G866" s="123"/>
      <c r="H866" s="123"/>
      <c r="K866" s="69"/>
      <c r="L866" s="69"/>
      <c r="M866" s="69"/>
      <c r="N866" s="69"/>
      <c r="O866" s="69"/>
      <c r="P866" s="69"/>
    </row>
    <row r="867" spans="1:18" s="24" customFormat="1" ht="24.9" customHeight="1">
      <c r="A867" s="176"/>
      <c r="B867" s="177"/>
      <c r="Q867" s="69"/>
      <c r="R867" s="69"/>
    </row>
    <row r="868" spans="1:18" s="24" customFormat="1" ht="24.9" customHeight="1">
      <c r="A868" s="176"/>
      <c r="B868" s="176"/>
      <c r="K868" s="69"/>
      <c r="L868" s="69"/>
      <c r="M868" s="69"/>
      <c r="N868" s="69"/>
      <c r="O868" s="69"/>
      <c r="P868" s="69"/>
    </row>
    <row r="869" spans="1:18" s="24" customFormat="1" ht="24.9" customHeight="1">
      <c r="A869" s="176"/>
      <c r="B869" s="177"/>
      <c r="K869" s="69"/>
      <c r="L869" s="69"/>
      <c r="M869" s="69"/>
      <c r="N869" s="69"/>
      <c r="O869" s="69"/>
      <c r="P869" s="69"/>
      <c r="Q869" s="69"/>
      <c r="R869" s="69"/>
    </row>
    <row r="870" spans="1:18" s="24" customFormat="1" ht="24.9" customHeight="1">
      <c r="A870" s="176"/>
      <c r="B870" s="177"/>
      <c r="K870" s="69"/>
      <c r="L870" s="69"/>
      <c r="M870" s="69"/>
      <c r="N870" s="69"/>
      <c r="O870" s="69"/>
      <c r="P870" s="69"/>
      <c r="Q870" s="69"/>
      <c r="R870" s="69"/>
    </row>
    <row r="871" spans="1:18" s="24" customFormat="1" ht="24.9" customHeight="1">
      <c r="A871" s="176"/>
      <c r="B871" s="176"/>
      <c r="K871" s="88"/>
      <c r="L871" s="88"/>
      <c r="M871" s="88"/>
      <c r="N871" s="88"/>
      <c r="O871" s="88"/>
      <c r="P871" s="88"/>
    </row>
    <row r="872" spans="1:18" s="24" customFormat="1" ht="24.9" customHeight="1">
      <c r="A872" s="176"/>
      <c r="B872" s="177"/>
      <c r="K872" s="69"/>
      <c r="L872" s="69"/>
      <c r="M872" s="69"/>
      <c r="N872" s="69"/>
      <c r="O872" s="69"/>
      <c r="P872" s="69"/>
      <c r="Q872" s="69"/>
      <c r="R872" s="69"/>
    </row>
    <row r="873" spans="1:18" s="24" customFormat="1" ht="24.9" customHeight="1">
      <c r="A873" s="176"/>
      <c r="B873" s="177"/>
      <c r="Q873" s="88"/>
      <c r="R873" s="88"/>
    </row>
    <row r="874" spans="1:18" s="24" customFormat="1" ht="24.9" customHeight="1">
      <c r="A874" s="176"/>
      <c r="B874" s="177"/>
    </row>
    <row r="875" spans="1:18" s="24" customFormat="1" ht="24.9" customHeight="1">
      <c r="A875" s="176"/>
      <c r="B875" s="177"/>
    </row>
    <row r="876" spans="1:18" s="24" customFormat="1" ht="24.9" customHeight="1">
      <c r="A876" s="176"/>
      <c r="B876" s="177"/>
      <c r="K876" s="69"/>
      <c r="L876" s="69"/>
      <c r="M876" s="69"/>
      <c r="N876" s="69"/>
      <c r="O876" s="69"/>
      <c r="P876" s="69"/>
      <c r="Q876" s="69"/>
      <c r="R876" s="69"/>
    </row>
    <row r="877" spans="1:18" s="24" customFormat="1" ht="24.9" customHeight="1">
      <c r="A877" s="176"/>
      <c r="B877" s="176"/>
      <c r="Q877" s="69"/>
      <c r="R877" s="69"/>
    </row>
    <row r="878" spans="1:18" s="24" customFormat="1" ht="24.9" customHeight="1">
      <c r="A878" s="176"/>
      <c r="B878" s="176"/>
      <c r="K878" s="69"/>
      <c r="L878" s="69"/>
      <c r="M878" s="69"/>
      <c r="N878" s="69"/>
      <c r="O878" s="69"/>
      <c r="P878" s="69"/>
    </row>
    <row r="879" spans="1:18" s="24" customFormat="1" ht="24.9" customHeight="1">
      <c r="A879" s="176"/>
      <c r="B879" s="176"/>
      <c r="K879" s="69"/>
      <c r="L879" s="69"/>
      <c r="M879" s="69"/>
      <c r="N879" s="69"/>
      <c r="O879" s="69"/>
      <c r="P879" s="69"/>
    </row>
    <row r="880" spans="1:18" s="24" customFormat="1" ht="24.9" customHeight="1">
      <c r="A880" s="176"/>
      <c r="B880" s="177"/>
      <c r="K880" s="69"/>
      <c r="L880" s="69"/>
      <c r="M880" s="69"/>
      <c r="N880" s="69"/>
      <c r="O880" s="69"/>
      <c r="P880" s="69"/>
      <c r="Q880" s="69"/>
      <c r="R880" s="69"/>
    </row>
    <row r="881" spans="1:18" s="24" customFormat="1" ht="24.9" customHeight="1">
      <c r="A881" s="176"/>
      <c r="B881" s="176"/>
      <c r="Q881" s="69"/>
      <c r="R881" s="69"/>
    </row>
    <row r="882" spans="1:18" s="24" customFormat="1" ht="24.9" customHeight="1">
      <c r="A882" s="176"/>
      <c r="B882" s="177"/>
      <c r="K882" s="69"/>
      <c r="L882" s="69"/>
      <c r="M882" s="69"/>
      <c r="N882" s="69"/>
      <c r="O882" s="69"/>
      <c r="P882" s="69"/>
      <c r="Q882" s="69"/>
      <c r="R882" s="69"/>
    </row>
    <row r="883" spans="1:18" s="24" customFormat="1" ht="24.9" customHeight="1">
      <c r="A883" s="176"/>
      <c r="B883" s="177"/>
      <c r="Q883" s="69"/>
      <c r="R883" s="69"/>
    </row>
    <row r="884" spans="1:18" s="24" customFormat="1" ht="30" customHeight="1">
      <c r="A884" s="176"/>
      <c r="B884" s="177"/>
      <c r="K884" s="69"/>
      <c r="L884" s="69"/>
      <c r="M884" s="69"/>
      <c r="N884" s="69"/>
      <c r="O884" s="69"/>
      <c r="P884" s="69"/>
    </row>
    <row r="885" spans="1:18" s="24" customFormat="1" ht="24.9" customHeight="1">
      <c r="A885" s="176"/>
      <c r="B885" s="176"/>
      <c r="K885" s="69"/>
      <c r="L885" s="69"/>
      <c r="M885" s="69"/>
      <c r="N885" s="69"/>
      <c r="O885" s="69"/>
      <c r="P885" s="69"/>
      <c r="Q885" s="69"/>
      <c r="R885" s="69"/>
    </row>
    <row r="886" spans="1:18" s="24" customFormat="1" ht="24.9" customHeight="1">
      <c r="A886" s="176"/>
      <c r="B886" s="177"/>
    </row>
    <row r="887" spans="1:18" s="24" customFormat="1" ht="24.9" customHeight="1">
      <c r="A887" s="176"/>
      <c r="B887" s="176"/>
      <c r="Q887" s="69"/>
      <c r="R887" s="69"/>
    </row>
    <row r="888" spans="1:18" s="24" customFormat="1" ht="24.9" customHeight="1">
      <c r="A888" s="176"/>
      <c r="B888" s="177"/>
    </row>
    <row r="889" spans="1:18" s="24" customFormat="1" ht="24.9" customHeight="1">
      <c r="A889" s="176"/>
      <c r="B889" s="177"/>
      <c r="K889" s="69"/>
      <c r="L889" s="69"/>
      <c r="M889" s="69"/>
      <c r="N889" s="69"/>
      <c r="O889" s="69"/>
      <c r="P889" s="69"/>
      <c r="Q889" s="69"/>
      <c r="R889" s="69"/>
    </row>
    <row r="890" spans="1:18" s="24" customFormat="1" ht="24.9" customHeight="1">
      <c r="A890" s="176"/>
      <c r="B890" s="176"/>
    </row>
    <row r="891" spans="1:18" s="24" customFormat="1" ht="24.9" customHeight="1">
      <c r="A891" s="176"/>
      <c r="B891" s="176"/>
      <c r="K891" s="69"/>
      <c r="L891" s="69"/>
      <c r="M891" s="69"/>
      <c r="N891" s="69"/>
      <c r="O891" s="69"/>
      <c r="P891" s="69"/>
    </row>
    <row r="892" spans="1:18" s="24" customFormat="1" ht="24.9" customHeight="1">
      <c r="A892" s="176"/>
      <c r="B892" s="176"/>
      <c r="K892" s="69"/>
      <c r="L892" s="69"/>
      <c r="M892" s="69"/>
      <c r="N892" s="69"/>
      <c r="O892" s="69"/>
      <c r="P892" s="69"/>
      <c r="Q892" s="123"/>
      <c r="R892" s="123"/>
    </row>
    <row r="893" spans="1:18" s="24" customFormat="1" ht="24.9" customHeight="1">
      <c r="A893" s="176"/>
      <c r="B893" s="177"/>
    </row>
    <row r="894" spans="1:18" s="24" customFormat="1" ht="30" customHeight="1">
      <c r="A894" s="176"/>
      <c r="B894" s="176"/>
      <c r="K894" s="69"/>
      <c r="L894" s="69"/>
      <c r="M894" s="69"/>
      <c r="N894" s="69"/>
      <c r="O894" s="69"/>
      <c r="P894" s="69"/>
    </row>
    <row r="895" spans="1:18" s="24" customFormat="1" ht="30" customHeight="1">
      <c r="A895" s="176"/>
      <c r="B895" s="177"/>
    </row>
    <row r="896" spans="1:18" s="24" customFormat="1" ht="30" customHeight="1">
      <c r="A896" s="176"/>
      <c r="B896" s="177"/>
      <c r="Q896" s="88"/>
      <c r="R896" s="88"/>
    </row>
    <row r="897" spans="1:18" s="24" customFormat="1" ht="30" customHeight="1">
      <c r="A897" s="176"/>
      <c r="B897" s="176"/>
      <c r="K897" s="69"/>
      <c r="L897" s="69"/>
      <c r="M897" s="69"/>
      <c r="N897" s="69"/>
      <c r="O897" s="69"/>
      <c r="P897" s="69"/>
    </row>
    <row r="898" spans="1:18" s="24" customFormat="1" ht="30" customHeight="1">
      <c r="A898" s="176"/>
      <c r="B898" s="177"/>
      <c r="Q898" s="69"/>
      <c r="R898" s="69"/>
    </row>
    <row r="899" spans="1:18" s="24" customFormat="1" ht="30" customHeight="1">
      <c r="A899" s="176"/>
      <c r="B899" s="176"/>
      <c r="K899" s="69"/>
      <c r="L899" s="69"/>
      <c r="M899" s="69"/>
      <c r="N899" s="69"/>
      <c r="O899" s="69"/>
      <c r="P899" s="69"/>
      <c r="Q899" s="69"/>
      <c r="R899" s="69"/>
    </row>
    <row r="900" spans="1:18" s="24" customFormat="1" ht="30" customHeight="1">
      <c r="A900" s="176"/>
      <c r="B900" s="176"/>
      <c r="K900" s="69"/>
      <c r="L900" s="69"/>
      <c r="M900" s="69"/>
      <c r="N900" s="69"/>
      <c r="O900" s="69"/>
      <c r="P900" s="69"/>
      <c r="Q900" s="69"/>
      <c r="R900" s="69"/>
    </row>
    <row r="901" spans="1:18" s="24" customFormat="1" ht="30" customHeight="1">
      <c r="A901" s="176"/>
      <c r="B901" s="177"/>
      <c r="Q901" s="69"/>
      <c r="R901" s="69"/>
    </row>
    <row r="902" spans="1:18" s="24" customFormat="1" ht="30" customHeight="1">
      <c r="A902" s="176"/>
      <c r="B902" s="176"/>
      <c r="K902" s="69"/>
      <c r="L902" s="69"/>
      <c r="M902" s="69"/>
      <c r="N902" s="69"/>
      <c r="O902" s="69"/>
      <c r="P902" s="69"/>
    </row>
    <row r="903" spans="1:18" s="24" customFormat="1" ht="30" customHeight="1">
      <c r="A903" s="176"/>
      <c r="B903" s="177"/>
      <c r="I903" s="123"/>
      <c r="J903" s="123"/>
      <c r="K903" s="88"/>
      <c r="L903" s="88"/>
      <c r="M903" s="88"/>
      <c r="N903" s="88"/>
      <c r="O903" s="88"/>
      <c r="P903" s="88"/>
      <c r="Q903" s="69"/>
      <c r="R903" s="69"/>
    </row>
    <row r="904" spans="1:18" s="24" customFormat="1" ht="30" customHeight="1">
      <c r="A904" s="176"/>
      <c r="B904" s="177"/>
      <c r="Q904" s="69"/>
      <c r="R904" s="69"/>
    </row>
    <row r="905" spans="1:18" s="24" customFormat="1" ht="30" customHeight="1">
      <c r="A905" s="176"/>
      <c r="B905" s="176"/>
    </row>
    <row r="906" spans="1:18" s="24" customFormat="1" ht="46.5" customHeight="1">
      <c r="A906" s="176"/>
      <c r="B906" s="177"/>
      <c r="K906" s="69"/>
      <c r="L906" s="69"/>
      <c r="M906" s="69"/>
      <c r="N906" s="69"/>
      <c r="O906" s="69"/>
      <c r="P906" s="69"/>
      <c r="Q906" s="69"/>
      <c r="R906" s="69"/>
    </row>
    <row r="907" spans="1:18" s="24" customFormat="1" ht="30" customHeight="1">
      <c r="A907" s="201"/>
      <c r="B907" s="202"/>
      <c r="C907" s="123"/>
      <c r="D907" s="123"/>
      <c r="E907" s="123"/>
      <c r="F907" s="123"/>
      <c r="G907" s="123"/>
      <c r="H907" s="123"/>
      <c r="K907" s="69"/>
      <c r="L907" s="69"/>
      <c r="M907" s="69"/>
      <c r="N907" s="69"/>
      <c r="O907" s="69"/>
      <c r="P907" s="69"/>
      <c r="Q907" s="69"/>
      <c r="R907" s="69"/>
    </row>
    <row r="908" spans="1:18" s="24" customFormat="1" ht="30" customHeight="1">
      <c r="A908" s="176"/>
      <c r="B908" s="176"/>
      <c r="Q908" s="69"/>
      <c r="R908" s="69"/>
    </row>
    <row r="909" spans="1:18" s="24" customFormat="1" ht="30" customHeight="1">
      <c r="A909" s="176"/>
      <c r="B909" s="176"/>
      <c r="Q909" s="69"/>
      <c r="R909" s="69"/>
    </row>
    <row r="910" spans="1:18" s="24" customFormat="1" ht="30" customHeight="1">
      <c r="A910" s="176"/>
      <c r="B910" s="177"/>
      <c r="K910" s="69"/>
      <c r="L910" s="69"/>
      <c r="M910" s="69"/>
      <c r="N910" s="69"/>
      <c r="O910" s="69"/>
      <c r="P910" s="69"/>
      <c r="Q910" s="69"/>
      <c r="R910" s="69"/>
    </row>
    <row r="911" spans="1:18" s="24" customFormat="1" ht="30" customHeight="1">
      <c r="A911" s="228"/>
      <c r="B911" s="249"/>
      <c r="K911" s="69"/>
      <c r="L911" s="69"/>
      <c r="M911" s="69"/>
      <c r="N911" s="69"/>
      <c r="O911" s="69"/>
      <c r="P911" s="69"/>
    </row>
    <row r="912" spans="1:18" s="24" customFormat="1" ht="30" customHeight="1">
      <c r="A912" s="176"/>
      <c r="B912" s="176"/>
      <c r="K912" s="69"/>
      <c r="L912" s="69"/>
      <c r="M912" s="69"/>
      <c r="N912" s="69"/>
      <c r="O912" s="69"/>
      <c r="P912" s="69"/>
    </row>
    <row r="913" spans="1:18" s="24" customFormat="1" ht="30" customHeight="1">
      <c r="A913" s="176"/>
      <c r="B913" s="176"/>
      <c r="I913" s="123"/>
      <c r="J913" s="123"/>
      <c r="K913" s="69"/>
      <c r="L913" s="69"/>
      <c r="M913" s="69"/>
      <c r="N913" s="69"/>
      <c r="O913" s="69"/>
      <c r="P913" s="69"/>
      <c r="Q913" s="69"/>
      <c r="R913" s="69"/>
    </row>
    <row r="914" spans="1:18" s="24" customFormat="1" ht="30" customHeight="1">
      <c r="A914" s="176"/>
      <c r="B914" s="177"/>
    </row>
    <row r="915" spans="1:18" s="24" customFormat="1" ht="30" customHeight="1">
      <c r="A915" s="176"/>
      <c r="B915" s="177"/>
      <c r="K915" s="69"/>
      <c r="L915" s="69"/>
      <c r="M915" s="69"/>
      <c r="N915" s="69"/>
      <c r="O915" s="69"/>
      <c r="P915" s="69"/>
      <c r="Q915" s="69"/>
      <c r="R915" s="69"/>
    </row>
    <row r="916" spans="1:18" s="24" customFormat="1" ht="30" customHeight="1">
      <c r="A916" s="176"/>
      <c r="B916" s="177"/>
    </row>
    <row r="917" spans="1:18" ht="30" customHeight="1">
      <c r="A917" s="201"/>
      <c r="B917" s="202"/>
      <c r="C917" s="123"/>
      <c r="D917" s="123"/>
      <c r="E917" s="123"/>
      <c r="F917" s="123"/>
      <c r="G917" s="123"/>
      <c r="H917" s="123"/>
      <c r="I917" s="123"/>
      <c r="J917" s="123"/>
      <c r="K917" s="69"/>
      <c r="L917" s="69"/>
      <c r="M917" s="69"/>
      <c r="N917" s="69"/>
      <c r="O917" s="69"/>
      <c r="P917" s="69"/>
      <c r="Q917" s="69"/>
      <c r="R917" s="69"/>
    </row>
    <row r="918" spans="1:18" s="24" customFormat="1" ht="45.75" customHeight="1">
      <c r="A918" s="176"/>
      <c r="B918" s="176"/>
    </row>
    <row r="919" spans="1:18" s="24" customFormat="1" ht="30" customHeight="1">
      <c r="A919" s="176"/>
      <c r="B919" s="177"/>
      <c r="K919" s="69"/>
      <c r="L919" s="69"/>
      <c r="M919" s="69"/>
      <c r="N919" s="69"/>
      <c r="O919" s="69"/>
      <c r="P919" s="69"/>
      <c r="Q919" s="69"/>
      <c r="R919" s="69"/>
    </row>
    <row r="920" spans="1:18" s="24" customFormat="1" ht="30" customHeight="1">
      <c r="A920" s="176"/>
      <c r="B920" s="176"/>
      <c r="Q920" s="73"/>
      <c r="R920" s="73"/>
    </row>
    <row r="921" spans="1:18" s="24" customFormat="1" ht="30" customHeight="1">
      <c r="A921" s="201"/>
      <c r="B921" s="202"/>
      <c r="C921" s="123"/>
      <c r="D921" s="123"/>
      <c r="E921" s="123"/>
      <c r="F921" s="123"/>
      <c r="G921" s="123"/>
      <c r="H921" s="123"/>
    </row>
    <row r="922" spans="1:18" s="24" customFormat="1" ht="30" customHeight="1">
      <c r="A922" s="176"/>
      <c r="B922" s="176"/>
      <c r="K922" s="123"/>
      <c r="L922" s="123"/>
      <c r="M922" s="123"/>
      <c r="N922" s="123"/>
      <c r="O922" s="123"/>
      <c r="P922" s="123"/>
      <c r="Q922" s="69"/>
      <c r="R922" s="69"/>
    </row>
    <row r="923" spans="1:18" s="123" customFormat="1" ht="30" customHeight="1">
      <c r="A923" s="176"/>
      <c r="B923" s="177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</row>
    <row r="924" spans="1:18" s="24" customFormat="1" ht="30" customHeight="1">
      <c r="A924" s="176"/>
      <c r="B924" s="176"/>
      <c r="Q924" s="123"/>
      <c r="R924" s="123"/>
    </row>
    <row r="925" spans="1:18" s="24" customFormat="1" ht="30" customHeight="1">
      <c r="A925" s="176"/>
      <c r="B925" s="176"/>
    </row>
    <row r="926" spans="1:18" s="24" customFormat="1" ht="30" customHeight="1">
      <c r="A926" s="176"/>
      <c r="B926" s="176"/>
      <c r="K926" s="88"/>
      <c r="L926" s="88"/>
      <c r="M926" s="88"/>
      <c r="N926" s="88"/>
      <c r="O926" s="88"/>
      <c r="P926" s="88"/>
      <c r="Q926" s="69"/>
      <c r="R926" s="69"/>
    </row>
    <row r="927" spans="1:18" s="24" customFormat="1" ht="30" customHeight="1">
      <c r="A927" s="170"/>
      <c r="B927" s="170"/>
    </row>
    <row r="928" spans="1:18" s="24" customFormat="1" ht="30" customHeight="1">
      <c r="A928" s="170"/>
      <c r="B928" s="170"/>
      <c r="K928" s="69"/>
      <c r="L928" s="69"/>
      <c r="M928" s="69"/>
      <c r="N928" s="69"/>
      <c r="O928" s="69"/>
      <c r="P928" s="69"/>
      <c r="Q928" s="69"/>
      <c r="R928" s="69"/>
    </row>
    <row r="929" spans="1:18" s="24" customFormat="1" ht="30" customHeight="1">
      <c r="A929" s="170"/>
      <c r="B929" s="170"/>
      <c r="K929" s="69"/>
      <c r="L929" s="69"/>
      <c r="M929" s="69"/>
      <c r="N929" s="69"/>
      <c r="O929" s="69"/>
      <c r="P929" s="69"/>
      <c r="Q929" s="69"/>
      <c r="R929" s="69"/>
    </row>
    <row r="930" spans="1:18" s="24" customFormat="1" ht="30" customHeight="1">
      <c r="A930" s="253"/>
      <c r="B930" s="254"/>
      <c r="K930" s="69"/>
      <c r="L930" s="69"/>
      <c r="M930" s="69"/>
      <c r="N930" s="69"/>
      <c r="O930" s="69"/>
      <c r="P930" s="69"/>
      <c r="Q930" s="69"/>
      <c r="R930" s="69"/>
    </row>
    <row r="931" spans="1:18" s="24" customFormat="1" ht="30" customHeight="1">
      <c r="A931" s="203"/>
      <c r="B931" s="203"/>
      <c r="K931" s="69"/>
      <c r="L931" s="69"/>
      <c r="M931" s="69"/>
      <c r="N931" s="69"/>
      <c r="O931" s="69"/>
      <c r="P931" s="69"/>
      <c r="Q931" s="69"/>
      <c r="R931" s="69"/>
    </row>
    <row r="932" spans="1:18" s="24" customFormat="1" ht="30" customHeight="1">
      <c r="A932" s="185"/>
      <c r="B932" s="186"/>
    </row>
    <row r="933" spans="1:18" s="24" customFormat="1" ht="30" customHeight="1">
      <c r="A933" s="228"/>
      <c r="B933" s="249"/>
      <c r="K933" s="69"/>
      <c r="L933" s="69"/>
      <c r="M933" s="69"/>
      <c r="N933" s="69"/>
      <c r="O933" s="69"/>
      <c r="P933" s="69"/>
      <c r="Q933" s="73"/>
      <c r="R933" s="73"/>
    </row>
    <row r="934" spans="1:18" s="24" customFormat="1" ht="30" customHeight="1">
      <c r="A934" s="176"/>
      <c r="B934" s="177"/>
      <c r="K934" s="190" t="e">
        <f>#REF!</f>
        <v>#REF!</v>
      </c>
      <c r="L934" s="69"/>
      <c r="M934" s="69"/>
      <c r="N934" s="69"/>
      <c r="O934" s="69"/>
      <c r="P934" s="69"/>
    </row>
    <row r="935" spans="1:18" s="24" customFormat="1" ht="30" customHeight="1">
      <c r="A935" s="176"/>
      <c r="B935" s="177"/>
      <c r="Q935" s="69"/>
      <c r="R935" s="69"/>
    </row>
    <row r="936" spans="1:18" s="24" customFormat="1" ht="30" customHeight="1">
      <c r="A936" s="176"/>
      <c r="B936" s="176"/>
      <c r="K936" s="69"/>
      <c r="L936" s="69"/>
      <c r="M936" s="69"/>
      <c r="N936" s="69"/>
      <c r="O936" s="69"/>
      <c r="P936" s="69"/>
      <c r="Q936" s="69"/>
      <c r="R936" s="69"/>
    </row>
    <row r="937" spans="1:18" s="24" customFormat="1" ht="30" customHeight="1">
      <c r="A937" s="176"/>
      <c r="B937" s="177"/>
      <c r="K937" s="69"/>
      <c r="L937" s="69"/>
      <c r="M937" s="69"/>
      <c r="N937" s="69"/>
      <c r="O937" s="69"/>
      <c r="P937" s="69"/>
      <c r="Q937" s="69"/>
      <c r="R937" s="69"/>
    </row>
    <row r="938" spans="1:18" s="24" customFormat="1" ht="30" customHeight="1">
      <c r="A938" s="176"/>
      <c r="B938" s="177"/>
      <c r="K938" s="69"/>
      <c r="L938" s="69"/>
      <c r="M938" s="69"/>
      <c r="N938" s="69"/>
      <c r="O938" s="69"/>
      <c r="P938" s="69"/>
    </row>
    <row r="939" spans="1:18" s="24" customFormat="1" ht="30" customHeight="1">
      <c r="A939" s="176"/>
      <c r="B939" s="176"/>
      <c r="K939" s="69"/>
      <c r="L939" s="69"/>
      <c r="M939" s="69"/>
      <c r="N939" s="69"/>
      <c r="O939" s="69"/>
      <c r="P939" s="69"/>
      <c r="Q939" s="69"/>
      <c r="R939" s="69"/>
    </row>
    <row r="940" spans="1:18" s="24" customFormat="1" ht="30" customHeight="1">
      <c r="A940" s="176"/>
      <c r="B940" s="177"/>
      <c r="K940" s="69"/>
      <c r="L940" s="69"/>
      <c r="M940" s="69"/>
      <c r="N940" s="69"/>
      <c r="O940" s="69"/>
      <c r="P940" s="69"/>
      <c r="Q940" s="69"/>
      <c r="R940" s="69"/>
    </row>
    <row r="941" spans="1:18" s="24" customFormat="1" ht="47.25" customHeight="1">
      <c r="A941" s="176"/>
      <c r="B941" s="177"/>
      <c r="Q941" s="69"/>
      <c r="R941" s="69"/>
    </row>
    <row r="942" spans="1:18" s="24" customFormat="1" ht="30" customHeight="1">
      <c r="A942" s="176"/>
      <c r="B942" s="177"/>
    </row>
    <row r="943" spans="1:18" s="24" customFormat="1" ht="30" customHeight="1">
      <c r="A943" s="176"/>
      <c r="B943" s="177"/>
      <c r="K943" s="69"/>
      <c r="L943" s="69"/>
      <c r="M943" s="69"/>
      <c r="N943" s="69"/>
      <c r="O943" s="69"/>
      <c r="P943" s="69"/>
      <c r="Q943" s="69"/>
      <c r="R943" s="69"/>
    </row>
    <row r="944" spans="1:18" s="24" customFormat="1" ht="30" customHeight="1">
      <c r="A944" s="176"/>
      <c r="B944" s="177"/>
      <c r="Q944" s="69"/>
      <c r="R944" s="69"/>
    </row>
    <row r="945" spans="1:18" s="24" customFormat="1" ht="30" customHeight="1">
      <c r="A945" s="176"/>
      <c r="B945" s="176"/>
      <c r="K945" s="69"/>
      <c r="L945" s="69"/>
      <c r="M945" s="69"/>
      <c r="N945" s="69"/>
      <c r="O945" s="69"/>
      <c r="P945" s="69"/>
      <c r="Q945" s="69"/>
      <c r="R945" s="69"/>
    </row>
    <row r="946" spans="1:18" s="24" customFormat="1" ht="30" customHeight="1">
      <c r="A946" s="176"/>
      <c r="B946" s="176"/>
    </row>
    <row r="947" spans="1:18" s="24" customFormat="1" ht="30" customHeight="1">
      <c r="A947" s="176"/>
      <c r="B947" s="177"/>
      <c r="K947" s="69"/>
      <c r="L947" s="69"/>
      <c r="M947" s="69"/>
      <c r="N947" s="69"/>
      <c r="O947" s="69"/>
      <c r="P947" s="69"/>
    </row>
    <row r="948" spans="1:18" s="24" customFormat="1" ht="30" customHeight="1">
      <c r="A948" s="176"/>
      <c r="B948" s="176"/>
    </row>
    <row r="949" spans="1:18" s="24" customFormat="1" ht="30" customHeight="1">
      <c r="A949" s="176"/>
      <c r="B949" s="177"/>
      <c r="K949" s="69"/>
      <c r="L949" s="69"/>
      <c r="M949" s="69"/>
      <c r="N949" s="69"/>
      <c r="O949" s="69"/>
      <c r="P949" s="69"/>
      <c r="Q949" s="69"/>
      <c r="R949" s="69"/>
    </row>
    <row r="950" spans="1:18" s="24" customFormat="1" ht="30" customHeight="1">
      <c r="A950" s="176"/>
      <c r="B950" s="176"/>
      <c r="K950" s="73"/>
      <c r="L950" s="73"/>
      <c r="M950" s="73"/>
      <c r="N950" s="73"/>
      <c r="O950" s="73"/>
      <c r="P950" s="73"/>
      <c r="Q950" s="69"/>
      <c r="R950" s="69"/>
    </row>
    <row r="951" spans="1:18" s="24" customFormat="1" ht="30" customHeight="1">
      <c r="A951" s="228"/>
      <c r="B951" s="249"/>
      <c r="Q951" s="69"/>
      <c r="R951" s="69"/>
    </row>
    <row r="952" spans="1:18" s="24" customFormat="1" ht="30" customHeight="1">
      <c r="A952" s="176"/>
      <c r="B952" s="176"/>
      <c r="K952" s="69"/>
      <c r="L952" s="69"/>
      <c r="M952" s="69"/>
      <c r="N952" s="69"/>
      <c r="O952" s="69"/>
      <c r="P952" s="69"/>
    </row>
    <row r="953" spans="1:18" s="24" customFormat="1" ht="30" customHeight="1">
      <c r="A953" s="176"/>
      <c r="B953" s="177"/>
    </row>
    <row r="954" spans="1:18" s="24" customFormat="1" ht="30" customHeight="1">
      <c r="A954" s="176"/>
      <c r="B954" s="177"/>
      <c r="K954" s="123"/>
      <c r="L954" s="123"/>
      <c r="M954" s="123"/>
      <c r="N954" s="123"/>
      <c r="O954" s="123"/>
      <c r="P954" s="123"/>
      <c r="Q954" s="69"/>
      <c r="R954" s="69"/>
    </row>
    <row r="955" spans="1:18" s="24" customFormat="1" ht="30" customHeight="1">
      <c r="A955" s="176"/>
      <c r="B955" s="176"/>
      <c r="Q955" s="69"/>
      <c r="R955" s="69"/>
    </row>
    <row r="956" spans="1:18" s="175" customFormat="1" ht="30" customHeight="1">
      <c r="A956" s="176"/>
      <c r="B956" s="177"/>
      <c r="C956" s="24"/>
      <c r="D956" s="24"/>
      <c r="E956" s="24"/>
      <c r="F956" s="24"/>
      <c r="G956" s="24"/>
      <c r="H956" s="24"/>
      <c r="I956" s="24"/>
      <c r="J956" s="24"/>
      <c r="K956" s="69"/>
      <c r="L956" s="69"/>
      <c r="M956" s="69"/>
      <c r="N956" s="69"/>
      <c r="O956" s="69"/>
      <c r="P956" s="69"/>
      <c r="Q956" s="69"/>
      <c r="R956" s="69"/>
    </row>
    <row r="957" spans="1:18" s="24" customFormat="1" ht="30" customHeight="1">
      <c r="A957" s="176"/>
      <c r="B957" s="176"/>
      <c r="Q957" s="69"/>
      <c r="R957" s="69"/>
    </row>
    <row r="958" spans="1:18" s="24" customFormat="1" ht="30" customHeight="1">
      <c r="A958" s="201"/>
      <c r="B958" s="201"/>
      <c r="K958" s="69"/>
      <c r="L958" s="69"/>
      <c r="M958" s="69"/>
      <c r="N958" s="69"/>
      <c r="O958" s="69"/>
      <c r="P958" s="69"/>
    </row>
    <row r="959" spans="1:18" s="24" customFormat="1" ht="30" customHeight="1">
      <c r="A959" s="176"/>
      <c r="B959" s="176"/>
      <c r="K959" s="69"/>
      <c r="L959" s="69"/>
      <c r="M959" s="69"/>
      <c r="N959" s="69"/>
      <c r="O959" s="69"/>
      <c r="P959" s="69"/>
      <c r="Q959" s="88"/>
      <c r="R959" s="88"/>
    </row>
    <row r="960" spans="1:18" s="24" customFormat="1" ht="30" customHeight="1">
      <c r="A960" s="176"/>
      <c r="B960" s="177"/>
      <c r="K960" s="69"/>
      <c r="L960" s="69"/>
      <c r="M960" s="69"/>
      <c r="N960" s="69"/>
      <c r="O960" s="69"/>
      <c r="P960" s="69"/>
    </row>
    <row r="961" spans="1:18" s="24" customFormat="1" ht="30" customHeight="1">
      <c r="A961" s="176"/>
      <c r="B961" s="176"/>
      <c r="K961" s="69"/>
      <c r="L961" s="69"/>
      <c r="M961" s="69"/>
      <c r="N961" s="69"/>
      <c r="O961" s="69"/>
      <c r="P961" s="69"/>
      <c r="Q961" s="69"/>
      <c r="R961" s="69"/>
    </row>
    <row r="962" spans="1:18" s="24" customFormat="1" ht="30" customHeight="1">
      <c r="A962" s="176"/>
      <c r="B962" s="177"/>
      <c r="Q962" s="69"/>
      <c r="R962" s="69"/>
    </row>
    <row r="963" spans="1:18" s="24" customFormat="1" ht="30" customHeight="1">
      <c r="A963" s="176"/>
      <c r="B963" s="177"/>
      <c r="K963" s="73"/>
      <c r="L963" s="73"/>
      <c r="M963" s="73"/>
      <c r="N963" s="73"/>
      <c r="O963" s="73"/>
      <c r="P963" s="73"/>
    </row>
    <row r="964" spans="1:18" s="24" customFormat="1" ht="30" customHeight="1">
      <c r="A964" s="176"/>
      <c r="B964" s="177"/>
    </row>
    <row r="965" spans="1:18" s="24" customFormat="1" ht="30" customHeight="1">
      <c r="A965" s="176"/>
      <c r="B965" s="177"/>
      <c r="K965" s="69"/>
      <c r="L965" s="69"/>
      <c r="M965" s="69"/>
      <c r="N965" s="69"/>
      <c r="O965" s="69"/>
      <c r="P965" s="69"/>
    </row>
    <row r="966" spans="1:18" s="24" customFormat="1" ht="30" customHeight="1">
      <c r="A966" s="176"/>
      <c r="B966" s="176"/>
      <c r="K966" s="69"/>
      <c r="L966" s="69"/>
      <c r="M966" s="69"/>
      <c r="N966" s="69"/>
      <c r="O966" s="69"/>
      <c r="P966" s="69"/>
    </row>
    <row r="967" spans="1:18" s="123" customFormat="1" ht="30" customHeight="1">
      <c r="A967" s="176"/>
      <c r="B967" s="177"/>
      <c r="C967" s="24"/>
      <c r="D967" s="24"/>
      <c r="E967" s="24"/>
      <c r="F967" s="24"/>
      <c r="G967" s="24"/>
      <c r="H967" s="24"/>
      <c r="I967" s="24"/>
      <c r="J967" s="24"/>
      <c r="K967" s="69"/>
      <c r="L967" s="69"/>
      <c r="M967" s="69"/>
      <c r="N967" s="69"/>
      <c r="O967" s="69"/>
      <c r="P967" s="69"/>
      <c r="Q967" s="24"/>
      <c r="R967" s="24"/>
    </row>
    <row r="968" spans="1:18" s="24" customFormat="1" ht="30" customHeight="1">
      <c r="A968" s="176"/>
      <c r="B968" s="176"/>
    </row>
    <row r="969" spans="1:18" s="24" customFormat="1" ht="30" customHeight="1">
      <c r="A969" s="176"/>
      <c r="B969" s="177"/>
      <c r="K969" s="69"/>
      <c r="L969" s="69"/>
      <c r="M969" s="69"/>
      <c r="N969" s="69"/>
      <c r="O969" s="69"/>
      <c r="P969" s="69"/>
      <c r="Q969" s="69"/>
      <c r="R969" s="69"/>
    </row>
    <row r="970" spans="1:18" s="24" customFormat="1" ht="30" customHeight="1">
      <c r="A970" s="176"/>
      <c r="B970" s="177"/>
      <c r="K970" s="69"/>
      <c r="L970" s="69"/>
      <c r="M970" s="69"/>
      <c r="N970" s="69"/>
      <c r="O970" s="69"/>
      <c r="P970" s="69"/>
      <c r="Q970" s="69"/>
      <c r="R970" s="69"/>
    </row>
    <row r="971" spans="1:18" s="24" customFormat="1" ht="30" customHeight="1">
      <c r="A971" s="176"/>
      <c r="B971" s="177"/>
      <c r="K971" s="69"/>
      <c r="L971" s="69"/>
      <c r="M971" s="69"/>
      <c r="N971" s="69"/>
      <c r="O971" s="69"/>
      <c r="P971" s="69"/>
      <c r="Q971" s="69"/>
      <c r="R971" s="69"/>
    </row>
    <row r="972" spans="1:18" s="24" customFormat="1" ht="30" customHeight="1">
      <c r="A972" s="176"/>
      <c r="B972" s="176"/>
      <c r="Q972" s="69"/>
      <c r="R972" s="69"/>
    </row>
    <row r="973" spans="1:18" s="24" customFormat="1" ht="30" customHeight="1">
      <c r="A973" s="176"/>
      <c r="B973" s="177"/>
      <c r="K973" s="69"/>
      <c r="L973" s="69"/>
      <c r="M973" s="69"/>
      <c r="N973" s="69"/>
      <c r="O973" s="69"/>
      <c r="P973" s="69"/>
      <c r="Q973" s="69"/>
      <c r="R973" s="69"/>
    </row>
    <row r="974" spans="1:18" s="24" customFormat="1" ht="30" customHeight="1">
      <c r="A974" s="176"/>
      <c r="B974" s="177"/>
      <c r="K974" s="69"/>
      <c r="L974" s="69"/>
      <c r="M974" s="69"/>
      <c r="N974" s="69"/>
      <c r="O974" s="69"/>
      <c r="P974" s="69"/>
    </row>
    <row r="975" spans="1:18" s="123" customFormat="1" ht="30" customHeight="1">
      <c r="A975" s="176"/>
      <c r="B975" s="177"/>
      <c r="C975" s="24"/>
      <c r="D975" s="24"/>
      <c r="E975" s="24"/>
      <c r="F975" s="24"/>
      <c r="G975" s="24"/>
      <c r="H975" s="24"/>
      <c r="I975" s="24"/>
      <c r="J975" s="24"/>
      <c r="K975" s="69"/>
      <c r="L975" s="69"/>
      <c r="M975" s="69"/>
      <c r="N975" s="69"/>
      <c r="O975" s="69"/>
      <c r="P975" s="69"/>
      <c r="Q975" s="69"/>
      <c r="R975" s="69"/>
    </row>
    <row r="976" spans="1:18" s="24" customFormat="1" ht="30" customHeight="1">
      <c r="A976" s="176"/>
      <c r="B976" s="176"/>
    </row>
    <row r="977" spans="1:18" s="24" customFormat="1" ht="30" customHeight="1">
      <c r="A977" s="176"/>
      <c r="B977" s="177"/>
      <c r="Q977" s="69"/>
      <c r="R977" s="69"/>
    </row>
    <row r="978" spans="1:18" s="24" customFormat="1" ht="30" customHeight="1">
      <c r="A978" s="176"/>
      <c r="B978" s="177"/>
    </row>
    <row r="979" spans="1:18" s="24" customFormat="1" ht="30" customHeight="1">
      <c r="A979" s="176"/>
      <c r="B979" s="177"/>
      <c r="K979" s="69"/>
      <c r="L979" s="69"/>
      <c r="M979" s="69"/>
      <c r="N979" s="69"/>
      <c r="O979" s="69"/>
      <c r="P979" s="69"/>
      <c r="Q979" s="69"/>
      <c r="R979" s="69"/>
    </row>
    <row r="980" spans="1:18" s="24" customFormat="1" ht="30" customHeight="1">
      <c r="A980" s="176"/>
      <c r="B980" s="176"/>
      <c r="K980" s="69"/>
      <c r="L980" s="69"/>
      <c r="M980" s="69"/>
      <c r="N980" s="69"/>
      <c r="O980" s="69"/>
      <c r="P980" s="69"/>
      <c r="Q980" s="69"/>
      <c r="R980" s="69"/>
    </row>
    <row r="981" spans="1:18" s="24" customFormat="1" ht="30" customHeight="1">
      <c r="A981" s="176"/>
      <c r="B981" s="176"/>
      <c r="K981" s="69"/>
      <c r="L981" s="69"/>
      <c r="M981" s="69"/>
      <c r="N981" s="69"/>
      <c r="O981" s="69"/>
      <c r="P981" s="69"/>
      <c r="Q981" s="69"/>
      <c r="R981" s="69"/>
    </row>
    <row r="982" spans="1:18" s="24" customFormat="1" ht="30" customHeight="1">
      <c r="A982" s="176"/>
      <c r="B982" s="176"/>
      <c r="Q982" s="69"/>
      <c r="R982" s="69"/>
    </row>
    <row r="983" spans="1:18" s="24" customFormat="1" ht="30" customHeight="1">
      <c r="A983" s="176"/>
      <c r="B983" s="177"/>
    </row>
    <row r="984" spans="1:18" s="24" customFormat="1" ht="30" customHeight="1">
      <c r="A984" s="176"/>
      <c r="B984" s="177"/>
      <c r="K984" s="69"/>
      <c r="L984" s="69"/>
      <c r="M984" s="69"/>
      <c r="N984" s="69"/>
      <c r="O984" s="69"/>
      <c r="P984" s="69"/>
      <c r="Q984" s="69"/>
      <c r="R984" s="69"/>
    </row>
    <row r="985" spans="1:18" s="24" customFormat="1" ht="30" customHeight="1">
      <c r="A985" s="176"/>
      <c r="B985" s="177"/>
      <c r="K985" s="69"/>
      <c r="L985" s="69"/>
      <c r="M985" s="69"/>
      <c r="N985" s="69"/>
      <c r="O985" s="69"/>
      <c r="P985" s="69"/>
      <c r="Q985" s="69"/>
      <c r="R985" s="69"/>
    </row>
    <row r="986" spans="1:18" s="24" customFormat="1" ht="30" customHeight="1">
      <c r="A986" s="176"/>
      <c r="B986" s="176"/>
      <c r="K986" s="69"/>
      <c r="L986" s="69"/>
      <c r="M986" s="69"/>
      <c r="N986" s="69"/>
      <c r="O986" s="69"/>
      <c r="P986" s="69"/>
      <c r="Q986" s="73"/>
      <c r="R986" s="73"/>
    </row>
    <row r="987" spans="1:18" s="24" customFormat="1" ht="30" customHeight="1">
      <c r="A987" s="176"/>
      <c r="B987" s="176"/>
      <c r="K987" s="69"/>
      <c r="L987" s="69"/>
      <c r="M987" s="69"/>
      <c r="N987" s="69"/>
      <c r="O987" s="69"/>
      <c r="P987" s="69"/>
    </row>
    <row r="988" spans="1:18" s="24" customFormat="1" ht="30" customHeight="1">
      <c r="A988" s="176"/>
      <c r="B988" s="177"/>
    </row>
    <row r="989" spans="1:18" s="24" customFormat="1" ht="30" customHeight="1">
      <c r="A989" s="176"/>
      <c r="B989" s="177"/>
      <c r="I989" s="123"/>
      <c r="J989" s="123"/>
      <c r="K989" s="88"/>
      <c r="L989" s="88"/>
      <c r="M989" s="88"/>
      <c r="N989" s="88"/>
      <c r="O989" s="88"/>
      <c r="P989" s="88"/>
      <c r="Q989" s="69"/>
      <c r="R989" s="69"/>
    </row>
    <row r="990" spans="1:18" s="24" customFormat="1" ht="30" customHeight="1">
      <c r="A990" s="176"/>
      <c r="B990" s="177"/>
      <c r="I990" s="123"/>
      <c r="J990" s="123"/>
    </row>
    <row r="991" spans="1:18" s="24" customFormat="1" ht="30" customHeight="1">
      <c r="A991" s="176"/>
      <c r="B991" s="177"/>
      <c r="K991" s="69"/>
      <c r="L991" s="69"/>
      <c r="M991" s="69"/>
      <c r="N991" s="69"/>
      <c r="O991" s="69"/>
      <c r="P991" s="69"/>
      <c r="Q991" s="69"/>
      <c r="R991" s="69"/>
    </row>
    <row r="992" spans="1:18" s="24" customFormat="1" ht="30" customHeight="1">
      <c r="A992" s="170"/>
      <c r="B992" s="170"/>
      <c r="K992" s="69"/>
      <c r="L992" s="69"/>
      <c r="M992" s="69"/>
      <c r="N992" s="69"/>
      <c r="O992" s="69"/>
      <c r="P992" s="69"/>
    </row>
    <row r="993" spans="1:18" s="24" customFormat="1" ht="30" customHeight="1">
      <c r="A993" s="172"/>
      <c r="B993" s="173"/>
      <c r="C993" s="123"/>
      <c r="D993" s="123"/>
      <c r="E993" s="123"/>
      <c r="F993" s="123"/>
      <c r="G993" s="123"/>
      <c r="H993" s="123"/>
      <c r="Q993" s="69"/>
      <c r="R993" s="69"/>
    </row>
    <row r="994" spans="1:18" s="24" customFormat="1" ht="30" customHeight="1">
      <c r="A994" s="172"/>
      <c r="B994" s="172"/>
      <c r="C994" s="123"/>
      <c r="D994" s="123"/>
      <c r="E994" s="123"/>
      <c r="F994" s="123"/>
      <c r="G994" s="123"/>
      <c r="H994" s="123"/>
    </row>
    <row r="995" spans="1:18" s="24" customFormat="1" ht="30" customHeight="1">
      <c r="A995" s="170"/>
      <c r="B995" s="171"/>
      <c r="Q995" s="69"/>
      <c r="R995" s="69"/>
    </row>
    <row r="996" spans="1:18" s="24" customFormat="1" ht="30" customHeight="1">
      <c r="A996" s="170"/>
      <c r="B996" s="171"/>
      <c r="Q996" s="69"/>
      <c r="R996" s="69"/>
    </row>
    <row r="997" spans="1:18" s="24" customFormat="1" ht="30" customHeight="1">
      <c r="A997" s="170"/>
      <c r="B997" s="170"/>
    </row>
    <row r="998" spans="1:18" s="24" customFormat="1" ht="30" customHeight="1">
      <c r="A998" s="170"/>
      <c r="B998" s="170"/>
      <c r="Q998" s="69"/>
      <c r="R998" s="69"/>
    </row>
    <row r="999" spans="1:18" s="24" customFormat="1" ht="30" customHeight="1">
      <c r="A999" s="170"/>
      <c r="B999" s="170"/>
      <c r="K999" s="69"/>
      <c r="L999" s="69"/>
      <c r="M999" s="69"/>
      <c r="N999" s="69"/>
      <c r="O999" s="69"/>
      <c r="P999" s="69"/>
    </row>
    <row r="1000" spans="1:18" s="24" customFormat="1" ht="30" customHeight="1">
      <c r="A1000" s="170"/>
      <c r="B1000" s="170"/>
      <c r="K1000" s="69"/>
      <c r="L1000" s="69"/>
      <c r="M1000" s="69"/>
      <c r="N1000" s="69"/>
      <c r="O1000" s="69"/>
      <c r="P1000" s="69"/>
      <c r="Q1000" s="69"/>
      <c r="R1000" s="69"/>
    </row>
    <row r="1001" spans="1:18" s="24" customFormat="1" ht="30" customHeight="1">
      <c r="A1001" s="170"/>
      <c r="B1001" s="170"/>
      <c r="K1001" s="69"/>
      <c r="L1001" s="69"/>
      <c r="M1001" s="69"/>
      <c r="N1001" s="69"/>
      <c r="O1001" s="69"/>
      <c r="P1001" s="69"/>
    </row>
    <row r="1002" spans="1:18" s="24" customFormat="1" ht="30" customHeight="1">
      <c r="A1002" s="170"/>
      <c r="B1002" s="170"/>
      <c r="K1002" s="69"/>
      <c r="L1002" s="69"/>
      <c r="M1002" s="69"/>
      <c r="N1002" s="69"/>
      <c r="O1002" s="69"/>
      <c r="P1002" s="69"/>
      <c r="Q1002" s="69"/>
      <c r="R1002" s="69"/>
    </row>
    <row r="1003" spans="1:18" s="24" customFormat="1" ht="30" customHeight="1">
      <c r="A1003" s="170"/>
      <c r="B1003" s="171"/>
      <c r="K1003" s="69"/>
      <c r="L1003" s="69"/>
      <c r="M1003" s="69"/>
      <c r="N1003" s="69"/>
      <c r="O1003" s="69"/>
      <c r="P1003" s="69"/>
      <c r="Q1003" s="69"/>
      <c r="R1003" s="69"/>
    </row>
    <row r="1004" spans="1:18" s="24" customFormat="1" ht="30" customHeight="1">
      <c r="A1004" s="170"/>
      <c r="B1004" s="171"/>
    </row>
    <row r="1005" spans="1:18" s="24" customFormat="1" ht="30" customHeight="1">
      <c r="A1005" s="170"/>
      <c r="B1005" s="171"/>
      <c r="K1005" s="69"/>
      <c r="L1005" s="69"/>
      <c r="M1005" s="69"/>
      <c r="N1005" s="69"/>
      <c r="O1005" s="69"/>
      <c r="P1005" s="69"/>
    </row>
    <row r="1006" spans="1:18" s="24" customFormat="1" ht="30" customHeight="1">
      <c r="A1006" s="170"/>
      <c r="B1006" s="171"/>
    </row>
    <row r="1007" spans="1:18" s="24" customFormat="1" ht="30" customHeight="1">
      <c r="A1007" s="170"/>
      <c r="B1007" s="171"/>
      <c r="K1007" s="69"/>
      <c r="L1007" s="69"/>
      <c r="M1007" s="69"/>
      <c r="N1007" s="69"/>
      <c r="O1007" s="69"/>
      <c r="P1007" s="69"/>
      <c r="Q1007" s="69"/>
      <c r="R1007" s="69"/>
    </row>
    <row r="1008" spans="1:18" s="24" customFormat="1" ht="30" customHeight="1">
      <c r="A1008" s="170"/>
      <c r="B1008" s="170"/>
      <c r="Q1008" s="69"/>
      <c r="R1008" s="69"/>
    </row>
    <row r="1009" spans="1:18" s="24" customFormat="1" ht="30" customHeight="1">
      <c r="A1009" s="170"/>
      <c r="B1009" s="171"/>
      <c r="K1009" s="190" t="e">
        <f>#REF!</f>
        <v>#REF!</v>
      </c>
      <c r="L1009" s="69"/>
      <c r="M1009" s="69"/>
      <c r="N1009" s="69"/>
      <c r="O1009" s="69"/>
      <c r="P1009" s="69"/>
      <c r="Q1009" s="69"/>
      <c r="R1009" s="69"/>
    </row>
    <row r="1010" spans="1:18" s="24" customFormat="1" ht="30" customHeight="1">
      <c r="A1010" s="170"/>
      <c r="B1010" s="170"/>
      <c r="K1010" s="69"/>
      <c r="L1010" s="69"/>
      <c r="M1010" s="69"/>
      <c r="N1010" s="69"/>
      <c r="O1010" s="69"/>
      <c r="P1010" s="69"/>
      <c r="Q1010" s="69"/>
      <c r="R1010" s="69"/>
    </row>
    <row r="1011" spans="1:18" s="24" customFormat="1" ht="30" customHeight="1">
      <c r="A1011" s="170"/>
      <c r="B1011" s="171"/>
      <c r="K1011" s="69"/>
      <c r="L1011" s="69"/>
      <c r="M1011" s="69"/>
      <c r="N1011" s="69"/>
      <c r="O1011" s="69"/>
      <c r="P1011" s="69"/>
    </row>
    <row r="1012" spans="1:18" s="24" customFormat="1" ht="30" customHeight="1">
      <c r="A1012" s="170"/>
      <c r="B1012" s="170"/>
      <c r="K1012" s="69"/>
      <c r="L1012" s="69"/>
      <c r="M1012" s="69"/>
      <c r="N1012" s="69"/>
      <c r="O1012" s="69"/>
      <c r="P1012" s="69"/>
    </row>
    <row r="1013" spans="1:18" s="24" customFormat="1" ht="30" customHeight="1">
      <c r="A1013" s="170"/>
      <c r="B1013" s="171"/>
      <c r="Q1013" s="69"/>
      <c r="R1013" s="69"/>
    </row>
    <row r="1014" spans="1:18" s="24" customFormat="1" ht="30" customHeight="1">
      <c r="A1014" s="170"/>
      <c r="B1014" s="171"/>
      <c r="K1014" s="69"/>
      <c r="L1014" s="69"/>
      <c r="M1014" s="69"/>
      <c r="N1014" s="69"/>
      <c r="O1014" s="69"/>
      <c r="P1014" s="69"/>
    </row>
    <row r="1015" spans="1:18" s="24" customFormat="1" ht="30" customHeight="1">
      <c r="A1015" s="170"/>
      <c r="B1015" s="171"/>
      <c r="K1015" s="69"/>
      <c r="L1015" s="69"/>
      <c r="M1015" s="69"/>
      <c r="N1015" s="69"/>
      <c r="O1015" s="69"/>
      <c r="P1015" s="69"/>
    </row>
    <row r="1016" spans="1:18" s="24" customFormat="1" ht="30" customHeight="1">
      <c r="A1016" s="170"/>
      <c r="B1016" s="171"/>
      <c r="K1016" s="73"/>
      <c r="L1016" s="73"/>
      <c r="M1016" s="73"/>
      <c r="N1016" s="73"/>
      <c r="O1016" s="73"/>
      <c r="P1016" s="73"/>
    </row>
    <row r="1017" spans="1:18" s="24" customFormat="1" ht="30" customHeight="1">
      <c r="A1017" s="170"/>
      <c r="B1017" s="170"/>
      <c r="Q1017" s="69"/>
      <c r="R1017" s="69"/>
    </row>
    <row r="1018" spans="1:18" s="24" customFormat="1" ht="30" customHeight="1">
      <c r="A1018" s="170"/>
      <c r="B1018" s="171"/>
      <c r="Q1018" s="69"/>
      <c r="R1018" s="69"/>
    </row>
    <row r="1019" spans="1:18" s="24" customFormat="1" ht="30" customHeight="1">
      <c r="A1019" s="170"/>
      <c r="B1019" s="171"/>
      <c r="K1019" s="69"/>
      <c r="L1019" s="69"/>
      <c r="M1019" s="69"/>
      <c r="N1019" s="69"/>
      <c r="O1019" s="69"/>
      <c r="P1019" s="69"/>
    </row>
    <row r="1020" spans="1:18" s="24" customFormat="1" ht="30" customHeight="1">
      <c r="A1020" s="176"/>
      <c r="B1020" s="177"/>
      <c r="Q1020" s="69"/>
      <c r="R1020" s="69"/>
    </row>
    <row r="1021" spans="1:18" s="24" customFormat="1" ht="30" customHeight="1">
      <c r="A1021" s="170"/>
      <c r="B1021" s="170"/>
      <c r="K1021" s="69"/>
      <c r="L1021" s="69"/>
      <c r="M1021" s="69"/>
      <c r="N1021" s="69"/>
      <c r="O1021" s="69"/>
      <c r="P1021" s="69"/>
      <c r="Q1021" s="69"/>
      <c r="R1021" s="69"/>
    </row>
    <row r="1022" spans="1:18" s="24" customFormat="1" ht="30" customHeight="1">
      <c r="A1022" s="203"/>
      <c r="B1022" s="203"/>
    </row>
    <row r="1023" spans="1:18" s="24" customFormat="1" ht="30" customHeight="1">
      <c r="A1023" s="185"/>
      <c r="B1023" s="186"/>
      <c r="K1023" s="69"/>
      <c r="L1023" s="69"/>
      <c r="M1023" s="69"/>
      <c r="N1023" s="69"/>
      <c r="O1023" s="69"/>
      <c r="P1023" s="69"/>
      <c r="Q1023" s="69"/>
      <c r="R1023" s="69"/>
    </row>
    <row r="1024" spans="1:18" s="24" customFormat="1" ht="30" customHeight="1">
      <c r="A1024" s="228"/>
      <c r="B1024" s="228"/>
    </row>
    <row r="1025" spans="1:30" s="24" customFormat="1" ht="30" customHeight="1">
      <c r="A1025" s="176"/>
      <c r="B1025" s="177"/>
      <c r="K1025" s="69"/>
      <c r="L1025" s="69"/>
      <c r="M1025" s="69"/>
      <c r="N1025" s="69"/>
      <c r="O1025" s="69"/>
      <c r="P1025" s="69"/>
      <c r="Q1025" s="69"/>
      <c r="R1025" s="69"/>
    </row>
    <row r="1026" spans="1:30" s="24" customFormat="1" ht="30" customHeight="1">
      <c r="A1026" s="176"/>
      <c r="B1026" s="176"/>
      <c r="K1026" s="69"/>
      <c r="L1026" s="69"/>
      <c r="M1026" s="69"/>
      <c r="N1026" s="69"/>
      <c r="O1026" s="69"/>
      <c r="P1026" s="69"/>
      <c r="Q1026" s="69"/>
      <c r="R1026" s="69"/>
    </row>
    <row r="1027" spans="1:30" s="24" customFormat="1" ht="30" customHeight="1">
      <c r="A1027" s="176"/>
      <c r="B1027" s="177"/>
      <c r="Q1027" s="69"/>
      <c r="R1027" s="69"/>
    </row>
    <row r="1028" spans="1:30" s="24" customFormat="1" ht="30" customHeight="1">
      <c r="A1028" s="176"/>
      <c r="B1028" s="176"/>
      <c r="K1028" s="69"/>
      <c r="L1028" s="69"/>
      <c r="M1028" s="69"/>
      <c r="N1028" s="69"/>
      <c r="O1028" s="69"/>
      <c r="P1028" s="69"/>
      <c r="Q1028" s="69"/>
      <c r="R1028" s="69"/>
    </row>
    <row r="1029" spans="1:30" s="24" customFormat="1" ht="30" customHeight="1">
      <c r="A1029" s="176"/>
      <c r="B1029" s="177"/>
      <c r="Q1029" s="69"/>
      <c r="R1029" s="69"/>
    </row>
    <row r="1030" spans="1:30" s="24" customFormat="1" ht="30" customHeight="1">
      <c r="A1030" s="176"/>
      <c r="B1030" s="177"/>
      <c r="K1030" s="69"/>
      <c r="L1030" s="69"/>
      <c r="M1030" s="69"/>
      <c r="N1030" s="69"/>
      <c r="O1030" s="69"/>
      <c r="P1030" s="69"/>
      <c r="Q1030" s="69"/>
      <c r="R1030" s="69"/>
    </row>
    <row r="1031" spans="1:30" s="24" customFormat="1" ht="30" customHeight="1">
      <c r="A1031" s="176"/>
      <c r="B1031" s="176"/>
    </row>
    <row r="1032" spans="1:30" s="24" customFormat="1" ht="30" customHeight="1">
      <c r="A1032" s="176"/>
      <c r="B1032" s="177"/>
      <c r="K1032" s="69"/>
      <c r="L1032" s="69"/>
      <c r="M1032" s="69"/>
      <c r="N1032" s="69"/>
      <c r="O1032" s="69"/>
      <c r="P1032" s="69"/>
      <c r="Q1032" s="73"/>
      <c r="R1032" s="73"/>
    </row>
    <row r="1033" spans="1:30" s="24" customFormat="1" ht="30" customHeight="1">
      <c r="A1033" s="176"/>
      <c r="B1033" s="176"/>
      <c r="K1033" s="69"/>
      <c r="L1033" s="69"/>
      <c r="M1033" s="69"/>
      <c r="N1033" s="69"/>
      <c r="O1033" s="69"/>
      <c r="P1033" s="69"/>
    </row>
    <row r="1034" spans="1:30" s="24" customFormat="1" ht="30" customHeight="1">
      <c r="A1034" s="176"/>
      <c r="B1034" s="177"/>
      <c r="Q1034" s="69"/>
      <c r="R1034" s="69"/>
    </row>
    <row r="1035" spans="1:30" s="24" customFormat="1" ht="30" customHeight="1">
      <c r="A1035" s="176"/>
      <c r="B1035" s="176"/>
      <c r="Q1035" s="69"/>
      <c r="R1035" s="69"/>
    </row>
    <row r="1036" spans="1:30" s="24" customFormat="1" ht="30" customHeight="1">
      <c r="A1036" s="176"/>
      <c r="B1036" s="177"/>
    </row>
    <row r="1037" spans="1:30" s="24" customFormat="1" ht="30" customHeight="1">
      <c r="A1037" s="176"/>
      <c r="B1037" s="177"/>
      <c r="K1037" s="69"/>
      <c r="L1037" s="69"/>
      <c r="M1037" s="69"/>
      <c r="N1037" s="69"/>
      <c r="O1037" s="69"/>
      <c r="P1037" s="69"/>
    </row>
    <row r="1038" spans="1:30" s="24" customFormat="1" ht="30" customHeight="1">
      <c r="A1038" s="176"/>
      <c r="B1038" s="176"/>
      <c r="K1038" s="69"/>
      <c r="L1038" s="69"/>
      <c r="M1038" s="69"/>
      <c r="N1038" s="69"/>
      <c r="O1038" s="69"/>
      <c r="P1038" s="69"/>
    </row>
    <row r="1039" spans="1:30" s="24" customFormat="1" ht="30" customHeight="1">
      <c r="A1039" s="228"/>
      <c r="B1039" s="228"/>
      <c r="K1039" s="69"/>
      <c r="L1039" s="69"/>
      <c r="M1039" s="69"/>
      <c r="N1039" s="69"/>
      <c r="O1039" s="69"/>
      <c r="P1039" s="69"/>
    </row>
    <row r="1040" spans="1:30" s="123" customFormat="1" ht="30" customHeight="1">
      <c r="A1040" s="176"/>
      <c r="B1040" s="176"/>
      <c r="C1040" s="24"/>
      <c r="D1040" s="24"/>
      <c r="E1040" s="24"/>
      <c r="F1040" s="24"/>
      <c r="G1040" s="24"/>
      <c r="H1040" s="24"/>
      <c r="I1040" s="24"/>
      <c r="J1040" s="24"/>
      <c r="K1040" s="69"/>
      <c r="L1040" s="69"/>
      <c r="M1040" s="69"/>
      <c r="N1040" s="69"/>
      <c r="O1040" s="69"/>
      <c r="P1040" s="69"/>
      <c r="Q1040" s="24"/>
      <c r="R1040" s="24"/>
      <c r="S1040" s="24"/>
      <c r="T1040" s="24"/>
      <c r="U1040" s="24"/>
      <c r="V1040" s="24"/>
      <c r="W1040" s="24"/>
      <c r="X1040" s="24"/>
      <c r="Y1040" s="24"/>
      <c r="Z1040" s="24"/>
      <c r="AA1040" s="24"/>
      <c r="AB1040" s="24"/>
      <c r="AC1040" s="24"/>
      <c r="AD1040" s="24"/>
    </row>
    <row r="1041" spans="1:30" s="24" customFormat="1" ht="30" customHeight="1">
      <c r="A1041" s="176"/>
      <c r="B1041" s="177"/>
    </row>
    <row r="1042" spans="1:30" s="24" customFormat="1" ht="30" customHeight="1">
      <c r="A1042" s="176"/>
      <c r="B1042" s="177"/>
    </row>
    <row r="1043" spans="1:30" s="24" customFormat="1" ht="30" customHeight="1">
      <c r="A1043" s="176"/>
      <c r="B1043" s="177"/>
      <c r="K1043" s="69"/>
      <c r="L1043" s="69"/>
      <c r="M1043" s="69"/>
      <c r="N1043" s="69"/>
      <c r="O1043" s="69"/>
      <c r="P1043" s="69"/>
      <c r="Q1043" s="69"/>
      <c r="R1043" s="69"/>
    </row>
    <row r="1044" spans="1:30" s="24" customFormat="1" ht="30" customHeight="1">
      <c r="A1044" s="176"/>
      <c r="B1044" s="177"/>
    </row>
    <row r="1045" spans="1:30" s="24" customFormat="1" ht="30" customHeight="1">
      <c r="A1045" s="176"/>
      <c r="B1045" s="176"/>
    </row>
    <row r="1046" spans="1:30" s="175" customFormat="1" ht="30" customHeight="1">
      <c r="A1046" s="176"/>
      <c r="B1046" s="176"/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4"/>
      <c r="O1046" s="24"/>
      <c r="P1046" s="24"/>
      <c r="Q1046" s="24"/>
      <c r="R1046" s="24"/>
    </row>
    <row r="1047" spans="1:30" s="24" customFormat="1" ht="30" customHeight="1">
      <c r="A1047" s="176"/>
      <c r="B1047" s="177"/>
      <c r="K1047" s="69"/>
      <c r="L1047" s="69"/>
      <c r="M1047" s="69"/>
      <c r="N1047" s="69"/>
      <c r="O1047" s="69"/>
      <c r="P1047" s="69"/>
    </row>
    <row r="1048" spans="1:30" s="24" customFormat="1" ht="30" customHeight="1">
      <c r="A1048" s="176"/>
      <c r="B1048" s="176"/>
      <c r="K1048" s="69"/>
      <c r="L1048" s="69"/>
      <c r="M1048" s="69"/>
      <c r="N1048" s="69"/>
      <c r="O1048" s="69"/>
      <c r="P1048" s="69"/>
    </row>
    <row r="1049" spans="1:30" s="24" customFormat="1" ht="30" customHeight="1">
      <c r="A1049" s="176"/>
      <c r="B1049" s="176"/>
      <c r="Q1049" s="175"/>
      <c r="R1049" s="175"/>
      <c r="S1049" s="123"/>
      <c r="T1049" s="123"/>
      <c r="U1049" s="123"/>
      <c r="V1049" s="123"/>
      <c r="W1049" s="123"/>
      <c r="X1049" s="123"/>
      <c r="Y1049" s="123"/>
      <c r="Z1049" s="123"/>
      <c r="AA1049" s="123"/>
      <c r="AB1049" s="123"/>
      <c r="AC1049" s="123"/>
      <c r="AD1049" s="123"/>
    </row>
    <row r="1050" spans="1:30" s="24" customFormat="1" ht="30" customHeight="1">
      <c r="A1050" s="176"/>
      <c r="B1050" s="176"/>
      <c r="K1050" s="69"/>
      <c r="L1050" s="69"/>
      <c r="M1050" s="69"/>
      <c r="N1050" s="69"/>
      <c r="O1050" s="69"/>
      <c r="P1050" s="69"/>
    </row>
    <row r="1051" spans="1:30" s="24" customFormat="1" ht="30" customHeight="1">
      <c r="A1051" s="176"/>
      <c r="B1051" s="177"/>
      <c r="K1051" s="69"/>
      <c r="L1051" s="69"/>
      <c r="M1051" s="69"/>
      <c r="N1051" s="69"/>
      <c r="O1051" s="69"/>
      <c r="P1051" s="69"/>
    </row>
    <row r="1052" spans="1:30" s="24" customFormat="1" ht="30" customHeight="1">
      <c r="A1052" s="176"/>
      <c r="B1052" s="177"/>
    </row>
    <row r="1053" spans="1:30" s="24" customFormat="1" ht="30" customHeight="1">
      <c r="A1053" s="176"/>
      <c r="B1053" s="176"/>
      <c r="K1053" s="69"/>
      <c r="L1053" s="69"/>
      <c r="M1053" s="69"/>
      <c r="N1053" s="69"/>
      <c r="O1053" s="69"/>
      <c r="P1053" s="69"/>
      <c r="Q1053" s="123"/>
      <c r="R1053" s="123"/>
    </row>
    <row r="1054" spans="1:30" s="24" customFormat="1" ht="30" customHeight="1">
      <c r="A1054" s="176"/>
      <c r="B1054" s="177"/>
    </row>
    <row r="1055" spans="1:30" s="24" customFormat="1" ht="30" customHeight="1">
      <c r="A1055" s="176"/>
      <c r="B1055" s="177"/>
      <c r="K1055" s="69"/>
      <c r="L1055" s="69"/>
      <c r="M1055" s="69"/>
      <c r="N1055" s="69"/>
      <c r="O1055" s="69"/>
      <c r="P1055" s="69"/>
    </row>
    <row r="1056" spans="1:30" s="24" customFormat="1" ht="30" customHeight="1">
      <c r="A1056" s="176"/>
      <c r="B1056" s="176"/>
      <c r="K1056" s="69"/>
      <c r="L1056" s="69"/>
      <c r="M1056" s="69"/>
      <c r="N1056" s="69"/>
      <c r="O1056" s="69"/>
      <c r="P1056" s="69"/>
    </row>
    <row r="1057" spans="1:30" s="24" customFormat="1" ht="30" customHeight="1">
      <c r="A1057" s="176"/>
      <c r="B1057" s="177"/>
      <c r="K1057" s="69"/>
      <c r="L1057" s="69"/>
      <c r="M1057" s="69"/>
      <c r="N1057" s="69"/>
      <c r="O1057" s="69"/>
      <c r="P1057" s="69"/>
    </row>
    <row r="1058" spans="1:30" s="24" customFormat="1" ht="30" customHeight="1">
      <c r="A1058" s="176"/>
      <c r="B1058" s="176"/>
      <c r="K1058" s="69"/>
      <c r="L1058" s="69"/>
      <c r="M1058" s="69"/>
      <c r="N1058" s="69"/>
      <c r="O1058" s="69"/>
      <c r="P1058" s="69"/>
    </row>
    <row r="1059" spans="1:30" s="24" customFormat="1" ht="30" customHeight="1">
      <c r="A1059" s="176"/>
      <c r="B1059" s="177"/>
      <c r="K1059" s="69"/>
      <c r="L1059" s="69"/>
      <c r="M1059" s="69"/>
      <c r="N1059" s="69"/>
      <c r="O1059" s="69"/>
      <c r="P1059" s="69"/>
      <c r="Q1059" s="175"/>
      <c r="R1059" s="175"/>
    </row>
    <row r="1060" spans="1:30" s="24" customFormat="1" ht="30" customHeight="1">
      <c r="A1060" s="176"/>
      <c r="B1060" s="177"/>
      <c r="K1060" s="69"/>
      <c r="L1060" s="69"/>
      <c r="M1060" s="69"/>
      <c r="N1060" s="69"/>
      <c r="O1060" s="69"/>
      <c r="P1060" s="69"/>
    </row>
    <row r="1061" spans="1:30" s="24" customFormat="1" ht="30" customHeight="1">
      <c r="A1061" s="176"/>
      <c r="B1061" s="177"/>
    </row>
    <row r="1062" spans="1:30" s="123" customFormat="1" ht="30" customHeight="1">
      <c r="A1062" s="176"/>
      <c r="B1062" s="177"/>
      <c r="C1062" s="24"/>
      <c r="D1062" s="24"/>
      <c r="E1062" s="24"/>
      <c r="F1062" s="24"/>
      <c r="G1062" s="24"/>
      <c r="H1062" s="24"/>
      <c r="I1062" s="24"/>
      <c r="J1062" s="24"/>
      <c r="K1062" s="73"/>
      <c r="L1062" s="73"/>
      <c r="M1062" s="73"/>
      <c r="N1062" s="73"/>
      <c r="O1062" s="73"/>
      <c r="P1062" s="73"/>
      <c r="S1062" s="24"/>
      <c r="T1062" s="24"/>
      <c r="U1062" s="24"/>
      <c r="V1062" s="24"/>
      <c r="W1062" s="24"/>
      <c r="X1062" s="24"/>
      <c r="Y1062" s="24"/>
      <c r="Z1062" s="24"/>
      <c r="AA1062" s="24"/>
      <c r="AB1062" s="24"/>
      <c r="AC1062" s="24"/>
      <c r="AD1062" s="24"/>
    </row>
    <row r="1063" spans="1:30" s="24" customFormat="1" ht="30" customHeight="1">
      <c r="A1063" s="176"/>
      <c r="B1063" s="177"/>
    </row>
    <row r="1064" spans="1:30" s="24" customFormat="1" ht="30" customHeight="1">
      <c r="A1064" s="176"/>
      <c r="B1064" s="177"/>
      <c r="K1064" s="69"/>
      <c r="L1064" s="69"/>
      <c r="M1064" s="69"/>
      <c r="N1064" s="69"/>
      <c r="O1064" s="69"/>
      <c r="P1064" s="69"/>
    </row>
    <row r="1065" spans="1:30" s="24" customFormat="1" ht="30" customHeight="1">
      <c r="A1065" s="176"/>
      <c r="B1065" s="176"/>
      <c r="K1065" s="69"/>
      <c r="L1065" s="69"/>
      <c r="M1065" s="69"/>
      <c r="N1065" s="69"/>
      <c r="O1065" s="69"/>
      <c r="P1065" s="69"/>
    </row>
    <row r="1066" spans="1:30" s="24" customFormat="1" ht="30" customHeight="1">
      <c r="A1066" s="176"/>
      <c r="B1066" s="177"/>
    </row>
    <row r="1067" spans="1:30" s="24" customFormat="1" ht="30" customHeight="1">
      <c r="A1067" s="176"/>
      <c r="B1067" s="176"/>
    </row>
    <row r="1068" spans="1:30" s="24" customFormat="1" ht="30" customHeight="1">
      <c r="A1068" s="176"/>
      <c r="B1068" s="177"/>
    </row>
    <row r="1069" spans="1:30" s="24" customFormat="1" ht="30" customHeight="1">
      <c r="A1069" s="176"/>
      <c r="B1069" s="177"/>
    </row>
    <row r="1070" spans="1:30" s="24" customFormat="1" ht="30" customHeight="1">
      <c r="A1070" s="176"/>
      <c r="B1070" s="176"/>
    </row>
    <row r="1071" spans="1:30" s="24" customFormat="1" ht="30" customHeight="1">
      <c r="A1071" s="176"/>
      <c r="B1071" s="176"/>
      <c r="S1071" s="123"/>
      <c r="T1071" s="123"/>
      <c r="U1071" s="123"/>
      <c r="V1071" s="123"/>
      <c r="W1071" s="123"/>
      <c r="X1071" s="123"/>
      <c r="Y1071" s="123"/>
      <c r="Z1071" s="123"/>
      <c r="AA1071" s="123"/>
      <c r="AB1071" s="123"/>
      <c r="AC1071" s="123"/>
      <c r="AD1071" s="123"/>
    </row>
    <row r="1072" spans="1:30" s="24" customFormat="1" ht="30" customHeight="1">
      <c r="A1072" s="176"/>
      <c r="B1072" s="176"/>
    </row>
    <row r="1073" spans="1:18" s="24" customFormat="1" ht="30" customHeight="1">
      <c r="A1073" s="185"/>
      <c r="B1073" s="185"/>
      <c r="K1073" s="69"/>
      <c r="L1073" s="69"/>
      <c r="M1073" s="69"/>
      <c r="N1073" s="69"/>
      <c r="O1073" s="69"/>
      <c r="P1073" s="69"/>
      <c r="Q1073" s="252"/>
      <c r="R1073" s="252"/>
    </row>
    <row r="1074" spans="1:18" s="24" customFormat="1" ht="30" customHeight="1">
      <c r="A1074" s="176"/>
      <c r="B1074" s="176"/>
    </row>
    <row r="1075" spans="1:18" s="24" customFormat="1" ht="30" customHeight="1">
      <c r="A1075" s="176"/>
      <c r="B1075" s="176"/>
    </row>
    <row r="1076" spans="1:18" s="24" customFormat="1" ht="30" customHeight="1">
      <c r="A1076" s="176"/>
      <c r="B1076" s="176"/>
    </row>
    <row r="1077" spans="1:18" s="24" customFormat="1" ht="30" customHeight="1">
      <c r="A1077" s="177"/>
      <c r="B1077" s="177"/>
    </row>
    <row r="1078" spans="1:18" s="24" customFormat="1" ht="30" customHeight="1">
      <c r="A1078" s="176"/>
      <c r="B1078" s="176"/>
    </row>
    <row r="1079" spans="1:18" s="24" customFormat="1" ht="30" customHeight="1">
      <c r="A1079" s="176"/>
      <c r="B1079" s="176"/>
      <c r="K1079" s="175"/>
      <c r="L1079" s="175"/>
      <c r="M1079" s="175"/>
      <c r="N1079" s="175"/>
      <c r="O1079" s="175"/>
      <c r="P1079" s="175"/>
    </row>
    <row r="1080" spans="1:18" s="24" customFormat="1" ht="30" customHeight="1">
      <c r="A1080" s="176"/>
      <c r="B1080" s="176"/>
    </row>
    <row r="1081" spans="1:18" s="24" customFormat="1" ht="30" customHeight="1">
      <c r="A1081" s="176"/>
      <c r="B1081" s="176"/>
    </row>
    <row r="1082" spans="1:18" s="24" customFormat="1" ht="30" customHeight="1">
      <c r="A1082" s="176"/>
      <c r="B1082" s="176"/>
    </row>
    <row r="1083" spans="1:18" s="24" customFormat="1" ht="30" customHeight="1">
      <c r="A1083" s="176"/>
      <c r="B1083" s="176"/>
      <c r="K1083" s="123"/>
      <c r="L1083" s="123"/>
      <c r="M1083" s="123"/>
      <c r="N1083" s="123"/>
      <c r="O1083" s="123"/>
      <c r="P1083" s="123"/>
    </row>
    <row r="1084" spans="1:18" s="24" customFormat="1" ht="30" customHeight="1">
      <c r="A1084" s="176"/>
      <c r="B1084" s="176"/>
    </row>
    <row r="1085" spans="1:18" s="24" customFormat="1" ht="30" customHeight="1">
      <c r="A1085" s="176"/>
      <c r="B1085" s="176"/>
    </row>
    <row r="1086" spans="1:18" s="24" customFormat="1" ht="30" customHeight="1">
      <c r="A1086" s="176"/>
      <c r="B1086" s="176"/>
    </row>
    <row r="1087" spans="1:18" s="24" customFormat="1" ht="30" customHeight="1">
      <c r="A1087" s="170"/>
      <c r="B1087" s="170"/>
    </row>
    <row r="1088" spans="1:18" s="24" customFormat="1" ht="30" customHeight="1">
      <c r="A1088" s="170"/>
      <c r="B1088" s="170"/>
    </row>
    <row r="1089" spans="1:16" s="24" customFormat="1" ht="30" customHeight="1">
      <c r="A1089" s="203"/>
      <c r="B1089" s="203"/>
      <c r="K1089" s="175"/>
      <c r="L1089" s="175"/>
      <c r="M1089" s="175"/>
      <c r="N1089" s="175"/>
      <c r="O1089" s="175"/>
      <c r="P1089" s="175"/>
    </row>
    <row r="1090" spans="1:16" s="24" customFormat="1" ht="30" customHeight="1">
      <c r="A1090" s="185"/>
      <c r="B1090" s="185"/>
    </row>
    <row r="1091" spans="1:16" s="24" customFormat="1" ht="30" customHeight="1">
      <c r="A1091" s="176"/>
      <c r="B1091" s="176"/>
    </row>
    <row r="1092" spans="1:16" s="24" customFormat="1" ht="30" customHeight="1">
      <c r="A1092" s="176"/>
      <c r="B1092" s="176"/>
      <c r="K1092" s="123"/>
      <c r="L1092" s="123"/>
      <c r="M1092" s="123"/>
      <c r="N1092" s="123"/>
      <c r="O1092" s="123"/>
      <c r="P1092" s="123"/>
    </row>
    <row r="1093" spans="1:16" s="24" customFormat="1" ht="30" customHeight="1">
      <c r="A1093" s="176"/>
      <c r="B1093" s="176"/>
    </row>
    <row r="1094" spans="1:16" s="24" customFormat="1" ht="30" customHeight="1">
      <c r="A1094" s="176"/>
      <c r="B1094" s="176"/>
      <c r="K1094" s="22" t="e">
        <f>#REF!</f>
        <v>#REF!</v>
      </c>
    </row>
    <row r="1095" spans="1:16" s="24" customFormat="1" ht="30" customHeight="1">
      <c r="A1095" s="176"/>
      <c r="B1095" s="176"/>
    </row>
    <row r="1096" spans="1:16" s="24" customFormat="1" ht="30" customHeight="1">
      <c r="A1096" s="201"/>
      <c r="B1096" s="201"/>
    </row>
    <row r="1097" spans="1:16" s="24" customFormat="1" ht="30" customHeight="1">
      <c r="A1097" s="176"/>
      <c r="B1097" s="176"/>
    </row>
    <row r="1098" spans="1:16" s="24" customFormat="1" ht="30" customHeight="1">
      <c r="A1098" s="176"/>
      <c r="B1098" s="176"/>
    </row>
    <row r="1099" spans="1:16" s="24" customFormat="1" ht="30" customHeight="1">
      <c r="A1099" s="176"/>
      <c r="B1099" s="176"/>
    </row>
    <row r="1100" spans="1:16" s="24" customFormat="1" ht="30" customHeight="1">
      <c r="A1100" s="176"/>
      <c r="B1100" s="176"/>
    </row>
    <row r="1101" spans="1:16" s="24" customFormat="1" ht="30" customHeight="1">
      <c r="A1101" s="176"/>
      <c r="B1101" s="176"/>
    </row>
    <row r="1102" spans="1:16" s="24" customFormat="1" ht="30" customHeight="1">
      <c r="A1102" s="176"/>
      <c r="B1102" s="176"/>
    </row>
    <row r="1103" spans="1:16" s="24" customFormat="1" ht="30" customHeight="1">
      <c r="A1103" s="176"/>
      <c r="B1103" s="176"/>
      <c r="I1103" s="123"/>
      <c r="J1103" s="123"/>
      <c r="K1103" s="252"/>
      <c r="L1103" s="252"/>
      <c r="M1103" s="252"/>
      <c r="N1103" s="252"/>
      <c r="O1103" s="252"/>
      <c r="P1103" s="252"/>
    </row>
    <row r="1104" spans="1:16" s="24" customFormat="1" ht="30" customHeight="1">
      <c r="A1104" s="176"/>
      <c r="B1104" s="176"/>
    </row>
    <row r="1105" spans="1:18" s="24" customFormat="1" ht="30" customHeight="1">
      <c r="A1105" s="176"/>
      <c r="B1105" s="176"/>
    </row>
    <row r="1106" spans="1:18" s="24" customFormat="1" ht="30" customHeight="1">
      <c r="A1106" s="176"/>
      <c r="B1106" s="176"/>
    </row>
    <row r="1107" spans="1:18" s="175" customFormat="1" ht="30" customHeight="1">
      <c r="A1107" s="201"/>
      <c r="B1107" s="201"/>
      <c r="C1107" s="123"/>
      <c r="D1107" s="123"/>
      <c r="E1107" s="123"/>
      <c r="F1107" s="123"/>
      <c r="G1107" s="123"/>
      <c r="H1107" s="123"/>
      <c r="I1107" s="24"/>
      <c r="J1107" s="24"/>
      <c r="K1107" s="24"/>
      <c r="L1107" s="24"/>
      <c r="M1107" s="24"/>
      <c r="N1107" s="24"/>
      <c r="O1107" s="24"/>
      <c r="P1107" s="24"/>
      <c r="Q1107" s="24"/>
      <c r="R1107" s="24"/>
    </row>
    <row r="1108" spans="1:18" s="24" customFormat="1" ht="30" customHeight="1">
      <c r="A1108" s="176"/>
      <c r="B1108" s="176"/>
    </row>
    <row r="1109" spans="1:18" s="24" customFormat="1" ht="30" customHeight="1">
      <c r="A1109" s="176"/>
      <c r="B1109" s="176"/>
    </row>
    <row r="1110" spans="1:18" s="24" customFormat="1" ht="30" customHeight="1">
      <c r="A1110" s="176"/>
      <c r="B1110" s="176"/>
    </row>
    <row r="1111" spans="1:18" s="24" customFormat="1" ht="30" customHeight="1">
      <c r="A1111" s="176"/>
      <c r="B1111" s="176"/>
    </row>
    <row r="1112" spans="1:18" s="24" customFormat="1" ht="30" customHeight="1">
      <c r="A1112" s="176"/>
      <c r="B1112" s="176"/>
    </row>
    <row r="1113" spans="1:18" s="24" customFormat="1" ht="30" customHeight="1">
      <c r="A1113" s="176"/>
      <c r="B1113" s="176"/>
    </row>
    <row r="1114" spans="1:18" s="24" customFormat="1" ht="30" customHeight="1">
      <c r="A1114" s="176"/>
      <c r="B1114" s="176"/>
    </row>
    <row r="1115" spans="1:18" s="24" customFormat="1" ht="30" customHeight="1">
      <c r="A1115" s="176"/>
      <c r="B1115" s="176"/>
    </row>
    <row r="1116" spans="1:18" s="24" customFormat="1" ht="30" customHeight="1">
      <c r="A1116" s="176"/>
      <c r="B1116" s="176"/>
    </row>
    <row r="1117" spans="1:18" s="24" customFormat="1" ht="30" customHeight="1">
      <c r="A1117" s="176"/>
      <c r="B1117" s="176"/>
    </row>
    <row r="1118" spans="1:18" s="24" customFormat="1" ht="30" customHeight="1">
      <c r="A1118" s="176"/>
      <c r="B1118" s="176"/>
    </row>
    <row r="1119" spans="1:18" s="24" customFormat="1" ht="30" customHeight="1">
      <c r="A1119" s="176"/>
      <c r="B1119" s="176"/>
    </row>
    <row r="1120" spans="1:18" s="175" customFormat="1" ht="30" customHeight="1">
      <c r="A1120" s="176"/>
      <c r="B1120" s="176"/>
      <c r="C1120" s="24"/>
      <c r="D1120" s="24"/>
      <c r="E1120" s="24"/>
      <c r="F1120" s="24"/>
      <c r="G1120" s="24"/>
      <c r="H1120" s="24"/>
      <c r="I1120" s="24"/>
      <c r="J1120" s="24"/>
      <c r="K1120" s="24"/>
      <c r="L1120" s="24"/>
      <c r="M1120" s="24"/>
      <c r="N1120" s="24"/>
      <c r="O1120" s="24"/>
      <c r="P1120" s="24"/>
      <c r="Q1120" s="24"/>
      <c r="R1120" s="24"/>
    </row>
    <row r="1121" spans="1:2" s="24" customFormat="1" ht="42.75" customHeight="1">
      <c r="A1121" s="176"/>
      <c r="B1121" s="176"/>
    </row>
    <row r="1122" spans="1:2" s="24" customFormat="1" ht="38.25" customHeight="1">
      <c r="A1122" s="176"/>
      <c r="B1122" s="176"/>
    </row>
    <row r="1123" spans="1:2" s="24" customFormat="1" ht="32.25" customHeight="1">
      <c r="A1123" s="176"/>
      <c r="B1123" s="176"/>
    </row>
    <row r="1124" spans="1:2" s="24" customFormat="1" ht="30" customHeight="1">
      <c r="A1124" s="176"/>
      <c r="B1124" s="176"/>
    </row>
    <row r="1125" spans="1:2" s="24" customFormat="1" ht="24.9" customHeight="1">
      <c r="A1125" s="176"/>
      <c r="B1125" s="176"/>
    </row>
    <row r="1126" spans="1:2" s="24" customFormat="1" ht="24.9" customHeight="1">
      <c r="A1126" s="176"/>
      <c r="B1126" s="176"/>
    </row>
    <row r="1127" spans="1:2" s="24" customFormat="1" ht="24.9" customHeight="1">
      <c r="A1127" s="176"/>
      <c r="B1127" s="176"/>
    </row>
    <row r="1128" spans="1:2" s="24" customFormat="1" ht="24.9" customHeight="1">
      <c r="A1128" s="176"/>
      <c r="B1128" s="176"/>
    </row>
    <row r="1129" spans="1:2" s="24" customFormat="1" ht="24.9" customHeight="1">
      <c r="A1129" s="176"/>
      <c r="B1129" s="176"/>
    </row>
    <row r="1130" spans="1:2" s="24" customFormat="1" ht="24.9" customHeight="1">
      <c r="A1130" s="176"/>
      <c r="B1130" s="176"/>
    </row>
    <row r="1131" spans="1:2" s="24" customFormat="1" ht="24.9" customHeight="1">
      <c r="A1131" s="176"/>
      <c r="B1131" s="176"/>
    </row>
    <row r="1132" spans="1:2" s="24" customFormat="1" ht="24.9" customHeight="1">
      <c r="A1132" s="176"/>
      <c r="B1132" s="176"/>
    </row>
    <row r="1133" spans="1:2" s="24" customFormat="1" ht="24.9" customHeight="1">
      <c r="A1133" s="176"/>
      <c r="B1133" s="176"/>
    </row>
    <row r="1134" spans="1:2" s="24" customFormat="1" ht="24.9" customHeight="1">
      <c r="A1134" s="176"/>
      <c r="B1134" s="176"/>
    </row>
    <row r="1135" spans="1:2" s="24" customFormat="1" ht="24.9" customHeight="1">
      <c r="A1135" s="176"/>
      <c r="B1135" s="176"/>
    </row>
    <row r="1136" spans="1:2" s="24" customFormat="1" ht="24.9" customHeight="1">
      <c r="A1136" s="176"/>
      <c r="B1136" s="176"/>
    </row>
    <row r="1137" spans="1:2" s="24" customFormat="1" ht="24.9" customHeight="1">
      <c r="A1137" s="176"/>
      <c r="B1137" s="176"/>
    </row>
    <row r="1138" spans="1:2" s="24" customFormat="1" ht="30" customHeight="1">
      <c r="A1138" s="176"/>
      <c r="B1138" s="176"/>
    </row>
    <row r="1139" spans="1:2" s="24" customFormat="1" ht="60" customHeight="1">
      <c r="A1139" s="176"/>
      <c r="B1139" s="176"/>
    </row>
    <row r="1140" spans="1:2" s="24" customFormat="1" ht="24.9" customHeight="1">
      <c r="A1140" s="176"/>
      <c r="B1140" s="176"/>
    </row>
    <row r="1141" spans="1:2" s="24" customFormat="1" ht="24.9" customHeight="1">
      <c r="A1141" s="176"/>
      <c r="B1141" s="176"/>
    </row>
    <row r="1142" spans="1:2" s="24" customFormat="1" ht="24.9" customHeight="1">
      <c r="A1142" s="176"/>
      <c r="B1142" s="176"/>
    </row>
    <row r="1143" spans="1:2" s="24" customFormat="1" ht="24.9" customHeight="1">
      <c r="A1143" s="176"/>
      <c r="B1143" s="176"/>
    </row>
    <row r="1144" spans="1:2" s="24" customFormat="1" ht="24.9" customHeight="1">
      <c r="A1144" s="176"/>
      <c r="B1144" s="176"/>
    </row>
    <row r="1145" spans="1:2" s="24" customFormat="1" ht="24.9" customHeight="1">
      <c r="A1145" s="176"/>
      <c r="B1145" s="176"/>
    </row>
    <row r="1146" spans="1:2" s="24" customFormat="1" ht="20.100000000000001" customHeight="1">
      <c r="A1146" s="176"/>
      <c r="B1146" s="176"/>
    </row>
    <row r="1147" spans="1:2" s="24" customFormat="1" ht="20.100000000000001" customHeight="1">
      <c r="A1147" s="176"/>
      <c r="B1147" s="176"/>
    </row>
    <row r="1148" spans="1:2" s="24" customFormat="1" ht="20.100000000000001" customHeight="1">
      <c r="A1148" s="176"/>
      <c r="B1148" s="176"/>
    </row>
    <row r="1149" spans="1:2" s="24" customFormat="1" ht="20.100000000000001" customHeight="1">
      <c r="A1149" s="176"/>
      <c r="B1149" s="176"/>
    </row>
    <row r="1150" spans="1:2" s="24" customFormat="1" ht="20.100000000000001" customHeight="1">
      <c r="A1150" s="176"/>
      <c r="B1150" s="176"/>
    </row>
    <row r="1151" spans="1:2" s="24" customFormat="1" ht="20.100000000000001" customHeight="1">
      <c r="A1151" s="176"/>
      <c r="B1151" s="176"/>
    </row>
    <row r="1152" spans="1:2" s="24" customFormat="1" ht="45" customHeight="1">
      <c r="A1152" s="176"/>
      <c r="B1152" s="176"/>
    </row>
    <row r="1153" spans="1:2" s="24" customFormat="1" ht="20.100000000000001" customHeight="1">
      <c r="A1153" s="176"/>
      <c r="B1153" s="176"/>
    </row>
    <row r="1154" spans="1:2" s="24" customFormat="1" ht="20.100000000000001" customHeight="1">
      <c r="A1154" s="176"/>
      <c r="B1154" s="176"/>
    </row>
    <row r="1155" spans="1:2" s="24" customFormat="1" ht="20.100000000000001" customHeight="1">
      <c r="A1155" s="176"/>
      <c r="B1155" s="176"/>
    </row>
    <row r="1156" spans="1:2" s="24" customFormat="1" ht="20.100000000000001" customHeight="1">
      <c r="A1156" s="176"/>
      <c r="B1156" s="176"/>
    </row>
    <row r="1157" spans="1:2" s="24" customFormat="1" ht="20.100000000000001" customHeight="1">
      <c r="A1157" s="176"/>
      <c r="B1157" s="176"/>
    </row>
    <row r="1158" spans="1:2" s="24" customFormat="1" ht="20.100000000000001" customHeight="1">
      <c r="A1158" s="176"/>
      <c r="B1158" s="176"/>
    </row>
    <row r="1159" spans="1:2" s="24" customFormat="1" ht="20.100000000000001" customHeight="1">
      <c r="A1159" s="176"/>
      <c r="B1159" s="176"/>
    </row>
    <row r="1160" spans="1:2" s="24" customFormat="1" ht="20.100000000000001" customHeight="1">
      <c r="A1160" s="176"/>
      <c r="B1160" s="176"/>
    </row>
    <row r="1161" spans="1:2" s="24" customFormat="1" ht="20.100000000000001" customHeight="1">
      <c r="A1161" s="176"/>
      <c r="B1161" s="176"/>
    </row>
    <row r="1162" spans="1:2" s="24" customFormat="1" ht="20.100000000000001" customHeight="1">
      <c r="A1162" s="176"/>
      <c r="B1162" s="176"/>
    </row>
    <row r="1163" spans="1:2" s="24" customFormat="1" ht="20.100000000000001" customHeight="1">
      <c r="A1163" s="176"/>
      <c r="B1163" s="176"/>
    </row>
    <row r="1164" spans="1:2" s="24" customFormat="1" ht="20.100000000000001" customHeight="1">
      <c r="A1164" s="176"/>
      <c r="B1164" s="176"/>
    </row>
    <row r="1165" spans="1:2" s="24" customFormat="1" ht="20.100000000000001" customHeight="1">
      <c r="A1165" s="176"/>
      <c r="B1165" s="176"/>
    </row>
    <row r="1166" spans="1:2" s="24" customFormat="1" ht="20.100000000000001" customHeight="1">
      <c r="A1166" s="176"/>
      <c r="B1166" s="176"/>
    </row>
    <row r="1167" spans="1:2" s="24" customFormat="1" ht="20.100000000000001" customHeight="1">
      <c r="A1167" s="176"/>
      <c r="B1167" s="176"/>
    </row>
    <row r="1168" spans="1:2" s="24" customFormat="1" ht="20.100000000000001" customHeight="1">
      <c r="A1168" s="176"/>
      <c r="B1168" s="176"/>
    </row>
    <row r="1169" spans="1:18" s="24" customFormat="1" ht="20.100000000000001" customHeight="1">
      <c r="A1169" s="176"/>
      <c r="B1169" s="176"/>
    </row>
    <row r="1170" spans="1:18" s="24" customFormat="1" ht="20.100000000000001" customHeight="1">
      <c r="A1170" s="176"/>
      <c r="B1170" s="176"/>
      <c r="K1170" s="22" t="e">
        <f>#REF!</f>
        <v>#REF!</v>
      </c>
    </row>
    <row r="1171" spans="1:18" s="24" customFormat="1" ht="20.100000000000001" customHeight="1">
      <c r="A1171" s="176"/>
      <c r="B1171" s="176"/>
    </row>
    <row r="1172" spans="1:18" s="24" customFormat="1" ht="20.100000000000001" customHeight="1">
      <c r="A1172" s="176"/>
      <c r="B1172" s="176"/>
      <c r="K1172" s="22" t="e">
        <f>#REF!+K132+K212+K285+K367+K437+K531+K609+K695+K776+K865+K934+K1009+K1094+K1170</f>
        <v>#REF!</v>
      </c>
    </row>
    <row r="1173" spans="1:18" s="24" customFormat="1" ht="20.100000000000001" customHeight="1">
      <c r="A1173" s="176"/>
      <c r="B1173" s="176"/>
      <c r="K1173" s="22" t="e">
        <f>K1172/15</f>
        <v>#REF!</v>
      </c>
    </row>
    <row r="1174" spans="1:18" s="24" customFormat="1" ht="20.100000000000001" customHeight="1">
      <c r="A1174" s="176"/>
      <c r="B1174" s="176"/>
    </row>
    <row r="1175" spans="1:18" s="24" customFormat="1" ht="20.100000000000001" customHeight="1">
      <c r="A1175" s="176"/>
      <c r="B1175" s="176"/>
    </row>
    <row r="1176" spans="1:18" s="24" customFormat="1" ht="20.100000000000001" customHeight="1">
      <c r="A1176" s="176"/>
      <c r="B1176" s="176"/>
    </row>
    <row r="1177" spans="1:18" s="24" customFormat="1" ht="20.100000000000001" customHeight="1">
      <c r="A1177" s="255"/>
      <c r="B1177" s="255"/>
    </row>
    <row r="1178" spans="1:18" s="24" customFormat="1" ht="20.100000000000001" customHeight="1">
      <c r="A1178" s="255"/>
      <c r="B1178" s="255"/>
    </row>
    <row r="1179" spans="1:18" s="24" customFormat="1" ht="20.100000000000001" customHeight="1">
      <c r="A1179" s="255"/>
      <c r="B1179" s="255"/>
    </row>
    <row r="1180" spans="1:18" s="24" customFormat="1" ht="20.100000000000001" customHeight="1">
      <c r="A1180" s="170"/>
      <c r="B1180" s="170"/>
    </row>
    <row r="1181" spans="1:18" s="24" customFormat="1" ht="20.100000000000001" customHeight="1">
      <c r="A1181" s="203"/>
      <c r="B1181" s="203"/>
      <c r="Q1181" s="123"/>
      <c r="R1181" s="123"/>
    </row>
    <row r="1182" spans="1:18" s="24" customFormat="1" ht="20.100000000000001" customHeight="1">
      <c r="A1182" s="185"/>
      <c r="B1182" s="185"/>
    </row>
    <row r="1183" spans="1:18" s="24" customFormat="1" ht="20.100000000000001" customHeight="1">
      <c r="A1183" s="176"/>
      <c r="B1183" s="176"/>
    </row>
    <row r="1184" spans="1:18" s="24" customFormat="1" ht="20.100000000000001" customHeight="1">
      <c r="A1184" s="176"/>
      <c r="B1184" s="176"/>
      <c r="C1184" s="24">
        <v>100</v>
      </c>
      <c r="D1184" s="24">
        <v>6.1</v>
      </c>
      <c r="E1184" s="24">
        <v>10.5</v>
      </c>
      <c r="F1184" s="24">
        <v>9.8000000000000007</v>
      </c>
      <c r="G1184" s="24">
        <v>158</v>
      </c>
    </row>
    <row r="1185" spans="1:2" s="24" customFormat="1" ht="20.100000000000001" customHeight="1">
      <c r="A1185" s="176"/>
      <c r="B1185" s="176"/>
    </row>
    <row r="1186" spans="1:2" s="24" customFormat="1" ht="20.100000000000001" customHeight="1">
      <c r="A1186" s="176"/>
      <c r="B1186" s="176"/>
    </row>
    <row r="1187" spans="1:2" s="24" customFormat="1" ht="20.100000000000001" customHeight="1">
      <c r="A1187" s="176"/>
      <c r="B1187" s="176"/>
    </row>
    <row r="1188" spans="1:2" s="24" customFormat="1" ht="20.100000000000001" customHeight="1">
      <c r="A1188" s="176"/>
      <c r="B1188" s="176"/>
    </row>
    <row r="1189" spans="1:2" s="24" customFormat="1" ht="20.100000000000001" customHeight="1">
      <c r="A1189" s="176"/>
      <c r="B1189" s="176"/>
    </row>
    <row r="1190" spans="1:2" s="24" customFormat="1" ht="20.100000000000001" customHeight="1">
      <c r="A1190" s="176"/>
      <c r="B1190" s="176"/>
    </row>
    <row r="1191" spans="1:2" s="24" customFormat="1" ht="20.100000000000001" customHeight="1">
      <c r="A1191" s="176"/>
      <c r="B1191" s="176"/>
    </row>
    <row r="1192" spans="1:2" s="24" customFormat="1" ht="20.100000000000001" customHeight="1">
      <c r="A1192" s="176"/>
      <c r="B1192" s="176"/>
    </row>
    <row r="1193" spans="1:2" s="24" customFormat="1" ht="20.100000000000001" customHeight="1">
      <c r="A1193" s="176"/>
      <c r="B1193" s="176"/>
    </row>
    <row r="1194" spans="1:2" s="24" customFormat="1" ht="20.100000000000001" customHeight="1">
      <c r="A1194" s="176"/>
      <c r="B1194" s="176"/>
    </row>
    <row r="1195" spans="1:2" s="24" customFormat="1" ht="20.100000000000001" customHeight="1">
      <c r="A1195" s="176"/>
      <c r="B1195" s="176"/>
    </row>
    <row r="1196" spans="1:2" s="24" customFormat="1" ht="20.100000000000001" customHeight="1">
      <c r="A1196" s="176"/>
      <c r="B1196" s="176"/>
    </row>
    <row r="1197" spans="1:2" s="24" customFormat="1" ht="20.100000000000001" customHeight="1">
      <c r="A1197" s="176"/>
      <c r="B1197" s="176"/>
    </row>
    <row r="1198" spans="1:2" s="24" customFormat="1" ht="20.100000000000001" customHeight="1">
      <c r="A1198" s="176"/>
      <c r="B1198" s="176"/>
    </row>
    <row r="1199" spans="1:2" s="24" customFormat="1" ht="20.100000000000001" customHeight="1">
      <c r="A1199" s="176"/>
      <c r="B1199" s="176"/>
    </row>
    <row r="1200" spans="1:2" s="24" customFormat="1" ht="20.100000000000001" customHeight="1">
      <c r="A1200" s="176"/>
      <c r="B1200" s="176"/>
    </row>
    <row r="1201" spans="1:18" s="24" customFormat="1" ht="20.100000000000001" customHeight="1">
      <c r="A1201" s="176"/>
      <c r="B1201" s="176"/>
    </row>
    <row r="1202" spans="1:18" s="24" customFormat="1" ht="20.100000000000001" customHeight="1">
      <c r="A1202" s="176"/>
      <c r="B1202" s="176"/>
    </row>
    <row r="1203" spans="1:18" s="24" customFormat="1" ht="20.100000000000001" customHeight="1">
      <c r="A1203" s="176"/>
      <c r="B1203" s="176"/>
    </row>
    <row r="1204" spans="1:18" s="24" customFormat="1" ht="20.100000000000001" customHeight="1">
      <c r="A1204" s="176"/>
      <c r="B1204" s="176"/>
    </row>
    <row r="1205" spans="1:18" s="24" customFormat="1" ht="20.100000000000001" customHeight="1">
      <c r="A1205" s="176"/>
      <c r="B1205" s="176"/>
    </row>
    <row r="1206" spans="1:18" s="24" customFormat="1" ht="20.100000000000001" customHeight="1">
      <c r="A1206" s="176"/>
      <c r="B1206" s="176"/>
    </row>
    <row r="1207" spans="1:18" s="24" customFormat="1" ht="20.100000000000001" customHeight="1">
      <c r="A1207" s="176"/>
      <c r="B1207" s="176"/>
    </row>
    <row r="1208" spans="1:18" s="24" customFormat="1" ht="20.100000000000001" customHeight="1">
      <c r="A1208" s="176"/>
      <c r="B1208" s="176"/>
    </row>
    <row r="1209" spans="1:18" s="24" customFormat="1" ht="20.100000000000001" customHeight="1">
      <c r="A1209" s="176"/>
      <c r="B1209" s="176"/>
    </row>
    <row r="1210" spans="1:18" s="24" customFormat="1" ht="20.100000000000001" customHeight="1">
      <c r="A1210" s="176"/>
      <c r="B1210" s="176"/>
    </row>
    <row r="1211" spans="1:18" s="24" customFormat="1" ht="20.100000000000001" customHeight="1">
      <c r="A1211" s="176"/>
      <c r="B1211" s="176"/>
      <c r="I1211" s="123"/>
      <c r="J1211" s="123"/>
      <c r="K1211" s="123"/>
      <c r="L1211" s="123"/>
      <c r="M1211" s="123"/>
      <c r="N1211" s="123"/>
      <c r="O1211" s="123"/>
      <c r="P1211" s="123"/>
    </row>
    <row r="1212" spans="1:18" s="24" customFormat="1" ht="20.100000000000001" customHeight="1">
      <c r="A1212" s="176"/>
      <c r="B1212" s="176"/>
    </row>
    <row r="1213" spans="1:18" s="24" customFormat="1" ht="20.100000000000001" customHeight="1">
      <c r="A1213" s="176"/>
      <c r="B1213" s="176"/>
    </row>
    <row r="1214" spans="1:18" s="24" customFormat="1" ht="20.100000000000001" customHeight="1">
      <c r="A1214" s="176"/>
      <c r="B1214" s="176"/>
      <c r="Q1214" s="175"/>
      <c r="R1214" s="175"/>
    </row>
    <row r="1215" spans="1:18" s="24" customFormat="1" ht="20.100000000000001" customHeight="1">
      <c r="A1215" s="201"/>
      <c r="B1215" s="201"/>
      <c r="C1215" s="123"/>
      <c r="D1215" s="123"/>
      <c r="E1215" s="123"/>
      <c r="F1215" s="123"/>
      <c r="G1215" s="123"/>
      <c r="H1215" s="123"/>
    </row>
    <row r="1216" spans="1:18" s="24" customFormat="1" ht="20.100000000000001" customHeight="1">
      <c r="A1216" s="176"/>
      <c r="B1216" s="176"/>
    </row>
    <row r="1217" spans="1:18" s="24" customFormat="1" ht="20.100000000000001" customHeight="1">
      <c r="A1217" s="176"/>
      <c r="B1217" s="176"/>
    </row>
    <row r="1218" spans="1:18" s="24" customFormat="1" ht="20.100000000000001" customHeight="1">
      <c r="A1218" s="176"/>
      <c r="B1218" s="176"/>
    </row>
    <row r="1219" spans="1:18" s="24" customFormat="1" ht="20.100000000000001" customHeight="1">
      <c r="A1219" s="176"/>
      <c r="B1219" s="176"/>
    </row>
    <row r="1220" spans="1:18" s="24" customFormat="1" ht="20.100000000000001" customHeight="1">
      <c r="A1220" s="176"/>
      <c r="B1220" s="176"/>
    </row>
    <row r="1221" spans="1:18" s="24" customFormat="1" ht="20.100000000000001" customHeight="1">
      <c r="A1221" s="176"/>
      <c r="B1221" s="176"/>
    </row>
    <row r="1222" spans="1:18" s="24" customFormat="1" ht="20.100000000000001" customHeight="1">
      <c r="A1222" s="176"/>
      <c r="B1222" s="176"/>
    </row>
    <row r="1223" spans="1:18" s="24" customFormat="1" ht="20.100000000000001" customHeight="1">
      <c r="A1223" s="176"/>
      <c r="B1223" s="176"/>
    </row>
    <row r="1224" spans="1:18" s="24" customFormat="1" ht="20.100000000000001" customHeight="1">
      <c r="A1224" s="176"/>
      <c r="B1224" s="176"/>
    </row>
    <row r="1225" spans="1:18" s="24" customFormat="1" ht="20.100000000000001" customHeight="1">
      <c r="A1225" s="176"/>
      <c r="B1225" s="176"/>
      <c r="Q1225" s="123"/>
      <c r="R1225" s="123"/>
    </row>
    <row r="1226" spans="1:18" s="24" customFormat="1" ht="20.100000000000001" customHeight="1">
      <c r="A1226" s="176"/>
      <c r="B1226" s="176"/>
    </row>
    <row r="1227" spans="1:18" s="24" customFormat="1" ht="20.100000000000001" customHeight="1">
      <c r="A1227" s="176"/>
      <c r="B1227" s="176"/>
    </row>
    <row r="1228" spans="1:18" s="24" customFormat="1" ht="20.100000000000001" customHeight="1">
      <c r="A1228" s="176"/>
      <c r="B1228" s="176"/>
    </row>
    <row r="1229" spans="1:18" s="24" customFormat="1" ht="20.100000000000001" customHeight="1">
      <c r="A1229" s="176"/>
      <c r="B1229" s="176"/>
    </row>
    <row r="1230" spans="1:18" s="24" customFormat="1" ht="20.100000000000001" customHeight="1">
      <c r="A1230" s="176"/>
      <c r="B1230" s="176"/>
    </row>
    <row r="1231" spans="1:18" s="24" customFormat="1" ht="20.100000000000001" customHeight="1">
      <c r="A1231" s="176"/>
      <c r="B1231" s="176"/>
    </row>
    <row r="1232" spans="1:18" s="24" customFormat="1" ht="20.100000000000001" customHeight="1">
      <c r="A1232" s="176"/>
      <c r="B1232" s="176"/>
    </row>
    <row r="1233" spans="1:18" s="24" customFormat="1" ht="20.100000000000001" customHeight="1">
      <c r="A1233" s="176"/>
      <c r="B1233" s="176"/>
      <c r="Q1233" s="123"/>
      <c r="R1233" s="123"/>
    </row>
    <row r="1234" spans="1:18" s="24" customFormat="1" ht="20.100000000000001" customHeight="1">
      <c r="A1234" s="176"/>
      <c r="B1234" s="176"/>
    </row>
    <row r="1235" spans="1:18" s="24" customFormat="1" ht="20.100000000000001" customHeight="1">
      <c r="A1235" s="176"/>
      <c r="B1235" s="176"/>
    </row>
    <row r="1236" spans="1:18" s="24" customFormat="1" ht="20.100000000000001" customHeight="1">
      <c r="A1236" s="176"/>
      <c r="B1236" s="176"/>
    </row>
    <row r="1237" spans="1:18" s="24" customFormat="1" ht="20.100000000000001" customHeight="1">
      <c r="A1237" s="176"/>
      <c r="B1237" s="176"/>
    </row>
    <row r="1238" spans="1:18" s="24" customFormat="1" ht="20.100000000000001" customHeight="1">
      <c r="A1238" s="176"/>
      <c r="B1238" s="176"/>
    </row>
    <row r="1239" spans="1:18" s="24" customFormat="1" ht="20.100000000000001" customHeight="1">
      <c r="A1239" s="176"/>
      <c r="B1239" s="176"/>
    </row>
    <row r="1240" spans="1:18" s="24" customFormat="1" ht="20.100000000000001" customHeight="1">
      <c r="A1240" s="176"/>
      <c r="B1240" s="176"/>
    </row>
    <row r="1241" spans="1:18" s="24" customFormat="1" ht="20.100000000000001" customHeight="1">
      <c r="A1241" s="176"/>
      <c r="B1241" s="176"/>
    </row>
    <row r="1242" spans="1:18" s="24" customFormat="1" ht="20.100000000000001" customHeight="1">
      <c r="A1242" s="176"/>
      <c r="B1242" s="176"/>
    </row>
    <row r="1243" spans="1:18" s="24" customFormat="1" ht="20.100000000000001" customHeight="1">
      <c r="A1243" s="176"/>
      <c r="B1243" s="176"/>
    </row>
    <row r="1244" spans="1:18" s="24" customFormat="1" ht="20.100000000000001" customHeight="1">
      <c r="A1244" s="176"/>
      <c r="B1244" s="176"/>
      <c r="K1244" s="175"/>
      <c r="L1244" s="175"/>
      <c r="M1244" s="175"/>
      <c r="N1244" s="175"/>
      <c r="O1244" s="175"/>
      <c r="P1244" s="175"/>
    </row>
    <row r="1245" spans="1:18" s="24" customFormat="1" ht="20.100000000000001" customHeight="1">
      <c r="A1245" s="176"/>
      <c r="B1245" s="176"/>
    </row>
    <row r="1246" spans="1:18" s="24" customFormat="1" ht="20.100000000000001" customHeight="1">
      <c r="A1246" s="176"/>
      <c r="B1246" s="176"/>
    </row>
    <row r="1247" spans="1:18" s="24" customFormat="1" ht="20.100000000000001" customHeight="1">
      <c r="A1247" s="176"/>
      <c r="B1247" s="176"/>
    </row>
    <row r="1248" spans="1:18" s="24" customFormat="1" ht="20.100000000000001" customHeight="1">
      <c r="A1248" s="228"/>
      <c r="B1248" s="228"/>
    </row>
    <row r="1249" spans="1:16" s="24" customFormat="1" ht="20.100000000000001" customHeight="1">
      <c r="A1249" s="176"/>
      <c r="B1249" s="176"/>
    </row>
    <row r="1250" spans="1:16" s="24" customFormat="1" ht="20.100000000000001" customHeight="1">
      <c r="A1250" s="176"/>
      <c r="B1250" s="176"/>
    </row>
    <row r="1251" spans="1:16" s="24" customFormat="1" ht="20.100000000000001" customHeight="1">
      <c r="A1251" s="176"/>
      <c r="B1251" s="176"/>
    </row>
    <row r="1252" spans="1:16" s="24" customFormat="1" ht="20.100000000000001" customHeight="1">
      <c r="A1252" s="176"/>
      <c r="B1252" s="176"/>
    </row>
    <row r="1253" spans="1:16" s="24" customFormat="1" ht="20.100000000000001" customHeight="1">
      <c r="A1253" s="176"/>
      <c r="B1253" s="176"/>
    </row>
    <row r="1254" spans="1:16" s="24" customFormat="1" ht="20.100000000000001" customHeight="1">
      <c r="A1254" s="176"/>
      <c r="B1254" s="176"/>
    </row>
    <row r="1255" spans="1:16" s="24" customFormat="1" ht="20.100000000000001" customHeight="1">
      <c r="A1255" s="176"/>
      <c r="B1255" s="176"/>
      <c r="I1255" s="123"/>
      <c r="J1255" s="123"/>
      <c r="K1255" s="123"/>
      <c r="L1255" s="123"/>
      <c r="M1255" s="123"/>
      <c r="N1255" s="123"/>
      <c r="O1255" s="123"/>
      <c r="P1255" s="123"/>
    </row>
    <row r="1256" spans="1:16" s="24" customFormat="1" ht="20.100000000000001" customHeight="1">
      <c r="A1256" s="176"/>
      <c r="B1256" s="176"/>
    </row>
    <row r="1257" spans="1:16" s="24" customFormat="1" ht="20.100000000000001" customHeight="1">
      <c r="A1257" s="176"/>
      <c r="B1257" s="176"/>
    </row>
    <row r="1258" spans="1:16" s="24" customFormat="1" ht="20.100000000000001" customHeight="1">
      <c r="A1258" s="176"/>
      <c r="B1258" s="176"/>
    </row>
    <row r="1259" spans="1:16" s="24" customFormat="1" ht="20.100000000000001" customHeight="1">
      <c r="A1259" s="201"/>
      <c r="B1259" s="201"/>
      <c r="C1259" s="123"/>
      <c r="D1259" s="123"/>
      <c r="E1259" s="123"/>
      <c r="F1259" s="123"/>
      <c r="G1259" s="123"/>
      <c r="H1259" s="123"/>
    </row>
    <row r="1260" spans="1:16" s="24" customFormat="1" ht="20.100000000000001" customHeight="1">
      <c r="A1260" s="176"/>
      <c r="B1260" s="176"/>
    </row>
    <row r="1261" spans="1:16" s="24" customFormat="1" ht="20.100000000000001" customHeight="1">
      <c r="A1261" s="176"/>
      <c r="B1261" s="176"/>
    </row>
    <row r="1262" spans="1:16" s="24" customFormat="1" ht="20.100000000000001" customHeight="1">
      <c r="A1262" s="256"/>
      <c r="B1262" s="256"/>
    </row>
    <row r="1263" spans="1:16" s="24" customFormat="1" ht="20.100000000000001" customHeight="1">
      <c r="A1263" s="256"/>
      <c r="B1263" s="256"/>
      <c r="I1263" s="123"/>
      <c r="J1263" s="123"/>
      <c r="K1263" s="123"/>
      <c r="L1263" s="123"/>
      <c r="M1263" s="123"/>
      <c r="N1263" s="123"/>
      <c r="O1263" s="123"/>
      <c r="P1263" s="123"/>
    </row>
    <row r="1264" spans="1:16" s="24" customFormat="1" ht="20.100000000000001" customHeight="1">
      <c r="A1264" s="242"/>
      <c r="B1264" s="242"/>
    </row>
    <row r="1265" spans="1:18" s="24" customFormat="1" ht="20.100000000000001" customHeight="1">
      <c r="A1265" s="242"/>
      <c r="B1265" s="242"/>
    </row>
    <row r="1266" spans="1:18" s="24" customFormat="1" ht="20.100000000000001" customHeight="1">
      <c r="A1266" s="251"/>
      <c r="B1266" s="251"/>
    </row>
    <row r="1267" spans="1:18" s="24" customFormat="1" ht="20.100000000000001" customHeight="1">
      <c r="A1267" s="217"/>
      <c r="B1267" s="217"/>
      <c r="C1267" s="123"/>
      <c r="D1267" s="123"/>
      <c r="E1267" s="123"/>
      <c r="F1267" s="123"/>
      <c r="G1267" s="123"/>
      <c r="H1267" s="123"/>
      <c r="Q1267" s="22"/>
      <c r="R1267" s="22"/>
    </row>
    <row r="1268" spans="1:18" s="24" customFormat="1" ht="20.100000000000001" customHeight="1">
      <c r="A1268" s="176"/>
      <c r="B1268" s="176"/>
      <c r="Q1268" s="22"/>
      <c r="R1268" s="22"/>
    </row>
    <row r="1269" spans="1:18" s="24" customFormat="1" ht="20.100000000000001" customHeight="1">
      <c r="A1269" s="176"/>
      <c r="B1269" s="176"/>
      <c r="Q1269" s="22"/>
      <c r="R1269" s="22"/>
    </row>
    <row r="1270" spans="1:18" s="24" customFormat="1" ht="20.100000000000001" customHeight="1">
      <c r="A1270" s="176"/>
      <c r="B1270" s="176"/>
      <c r="Q1270" s="22"/>
      <c r="R1270" s="22"/>
    </row>
    <row r="1271" spans="1:18" s="24" customFormat="1" ht="20.100000000000001" customHeight="1">
      <c r="A1271" s="176"/>
      <c r="B1271" s="176"/>
      <c r="Q1271" s="22"/>
      <c r="R1271" s="22"/>
    </row>
    <row r="1272" spans="1:18" s="24" customFormat="1" ht="20.100000000000001" customHeight="1">
      <c r="A1272" s="176"/>
      <c r="B1272" s="176"/>
      <c r="Q1272" s="22"/>
      <c r="R1272" s="22"/>
    </row>
    <row r="1273" spans="1:18" s="24" customFormat="1" ht="20.100000000000001" customHeight="1">
      <c r="A1273" s="176"/>
      <c r="B1273" s="176"/>
      <c r="Q1273" s="22"/>
      <c r="R1273" s="22"/>
    </row>
    <row r="1274" spans="1:18" s="24" customFormat="1" ht="20.100000000000001" customHeight="1">
      <c r="A1274" s="176"/>
      <c r="B1274" s="176"/>
      <c r="Q1274" s="22"/>
      <c r="R1274" s="22"/>
    </row>
    <row r="1275" spans="1:18" s="24" customFormat="1" ht="20.100000000000001" customHeight="1">
      <c r="A1275" s="176"/>
      <c r="B1275" s="176"/>
      <c r="Q1275" s="22"/>
      <c r="R1275" s="22"/>
    </row>
    <row r="1276" spans="1:18" s="24" customFormat="1" ht="20.100000000000001" customHeight="1">
      <c r="A1276" s="176"/>
      <c r="B1276" s="176"/>
      <c r="Q1276" s="22"/>
      <c r="R1276" s="22"/>
    </row>
    <row r="1277" spans="1:18" s="24" customFormat="1" ht="20.100000000000001" customHeight="1">
      <c r="A1277" s="176"/>
      <c r="B1277" s="176"/>
      <c r="Q1277" s="22"/>
      <c r="R1277" s="22"/>
    </row>
    <row r="1278" spans="1:18" s="24" customFormat="1" ht="20.100000000000001" customHeight="1">
      <c r="A1278" s="176"/>
      <c r="B1278" s="176"/>
      <c r="Q1278" s="22"/>
      <c r="R1278" s="22"/>
    </row>
    <row r="1279" spans="1:18" s="24" customFormat="1" ht="20.100000000000001" customHeight="1">
      <c r="A1279" s="176"/>
      <c r="B1279" s="176"/>
      <c r="Q1279" s="22"/>
      <c r="R1279" s="22"/>
    </row>
    <row r="1280" spans="1:18" s="24" customFormat="1" ht="20.100000000000001" customHeight="1">
      <c r="A1280" s="176"/>
      <c r="B1280" s="176"/>
      <c r="Q1280" s="22"/>
      <c r="R1280" s="22"/>
    </row>
    <row r="1281" spans="1:18" s="24" customFormat="1" ht="20.100000000000001" customHeight="1">
      <c r="A1281" s="176"/>
      <c r="B1281" s="176"/>
      <c r="Q1281" s="22"/>
      <c r="R1281" s="22"/>
    </row>
    <row r="1282" spans="1:18" s="24" customFormat="1" ht="20.100000000000001" customHeight="1">
      <c r="A1282" s="176"/>
      <c r="B1282" s="176"/>
      <c r="Q1282" s="22"/>
      <c r="R1282" s="22"/>
    </row>
    <row r="1283" spans="1:18" s="24" customFormat="1" ht="20.100000000000001" customHeight="1">
      <c r="A1283" s="176"/>
      <c r="B1283" s="176"/>
      <c r="Q1283" s="22"/>
      <c r="R1283" s="22"/>
    </row>
    <row r="1284" spans="1:18" s="24" customFormat="1" ht="20.100000000000001" customHeight="1">
      <c r="A1284" s="176"/>
      <c r="B1284" s="176"/>
      <c r="Q1284" s="22"/>
      <c r="R1284" s="22"/>
    </row>
    <row r="1285" spans="1:18" s="24" customFormat="1" ht="20.100000000000001" customHeight="1">
      <c r="A1285" s="176"/>
      <c r="B1285" s="176"/>
      <c r="Q1285" s="22"/>
      <c r="R1285" s="22"/>
    </row>
    <row r="1286" spans="1:18" s="24" customFormat="1" ht="20.100000000000001" customHeight="1">
      <c r="A1286" s="176"/>
      <c r="B1286" s="176"/>
      <c r="Q1286" s="22"/>
      <c r="R1286" s="22"/>
    </row>
    <row r="1287" spans="1:18" s="24" customFormat="1" ht="20.100000000000001" customHeight="1">
      <c r="A1287" s="176"/>
      <c r="B1287" s="176"/>
      <c r="Q1287" s="22"/>
      <c r="R1287" s="22"/>
    </row>
    <row r="1288" spans="1:18" s="24" customFormat="1" ht="20.100000000000001" customHeight="1">
      <c r="A1288" s="176"/>
      <c r="B1288" s="176"/>
      <c r="Q1288" s="22"/>
      <c r="R1288" s="22"/>
    </row>
    <row r="1289" spans="1:18" s="24" customFormat="1" ht="20.100000000000001" customHeight="1">
      <c r="A1289" s="176"/>
      <c r="B1289" s="176"/>
      <c r="Q1289" s="22"/>
      <c r="R1289" s="22"/>
    </row>
    <row r="1290" spans="1:18" s="24" customFormat="1" ht="20.100000000000001" customHeight="1">
      <c r="A1290" s="176"/>
      <c r="B1290" s="176"/>
      <c r="Q1290" s="22"/>
      <c r="R1290" s="22"/>
    </row>
    <row r="1291" spans="1:18" s="24" customFormat="1" ht="20.100000000000001" customHeight="1">
      <c r="A1291" s="176"/>
      <c r="B1291" s="176"/>
      <c r="Q1291" s="22"/>
      <c r="R1291" s="22"/>
    </row>
    <row r="1292" spans="1:18" s="24" customFormat="1" ht="20.100000000000001" customHeight="1">
      <c r="A1292" s="176"/>
      <c r="B1292" s="176"/>
      <c r="Q1292" s="22"/>
      <c r="R1292" s="22"/>
    </row>
    <row r="1293" spans="1:18" s="24" customFormat="1" ht="20.100000000000001" customHeight="1">
      <c r="A1293" s="176"/>
      <c r="B1293" s="176"/>
      <c r="Q1293" s="22"/>
      <c r="R1293" s="22"/>
    </row>
    <row r="1294" spans="1:18" s="24" customFormat="1" ht="20.100000000000001" customHeight="1">
      <c r="A1294" s="176"/>
      <c r="B1294" s="176"/>
      <c r="Q1294" s="22"/>
      <c r="R1294" s="22"/>
    </row>
    <row r="1295" spans="1:18" s="24" customFormat="1" ht="20.100000000000001" customHeight="1">
      <c r="A1295" s="176"/>
      <c r="B1295" s="176"/>
      <c r="Q1295" s="22"/>
      <c r="R1295" s="22"/>
    </row>
    <row r="1296" spans="1:18" s="24" customFormat="1" ht="20.100000000000001" customHeight="1">
      <c r="A1296" s="176"/>
      <c r="B1296" s="176"/>
      <c r="Q1296" s="22"/>
      <c r="R1296" s="22"/>
    </row>
    <row r="1297" spans="1:8" ht="20.100000000000001" customHeight="1">
      <c r="A1297" s="176"/>
      <c r="B1297" s="176"/>
      <c r="C1297" s="24"/>
      <c r="D1297" s="24"/>
      <c r="E1297" s="24"/>
      <c r="F1297" s="24"/>
      <c r="G1297" s="24"/>
      <c r="H1297" s="24"/>
    </row>
    <row r="1298" spans="1:8" ht="20.100000000000001" customHeight="1">
      <c r="A1298" s="176"/>
      <c r="B1298" s="176"/>
      <c r="C1298" s="24"/>
      <c r="D1298" s="24"/>
      <c r="E1298" s="24"/>
      <c r="F1298" s="24"/>
      <c r="G1298" s="24"/>
      <c r="H1298" s="24"/>
    </row>
    <row r="1299" spans="1:8" ht="20.100000000000001" customHeight="1">
      <c r="A1299" s="176"/>
      <c r="B1299" s="176"/>
      <c r="C1299" s="24"/>
      <c r="D1299" s="24"/>
      <c r="E1299" s="24"/>
      <c r="F1299" s="24"/>
      <c r="G1299" s="24"/>
      <c r="H1299" s="24"/>
    </row>
    <row r="1300" spans="1:8" ht="20.100000000000001" customHeight="1">
      <c r="A1300" s="176"/>
      <c r="B1300" s="176"/>
      <c r="C1300" s="24"/>
      <c r="D1300" s="24"/>
      <c r="E1300" s="24"/>
      <c r="F1300" s="24"/>
      <c r="G1300" s="24"/>
      <c r="H1300" s="24"/>
    </row>
  </sheetData>
  <autoFilter ref="A1:A83"/>
  <mergeCells count="33">
    <mergeCell ref="A70:C70"/>
    <mergeCell ref="A82:R82"/>
    <mergeCell ref="A83:C83"/>
    <mergeCell ref="K683:M683"/>
    <mergeCell ref="A55:C55"/>
    <mergeCell ref="A57:C57"/>
    <mergeCell ref="A65:C65"/>
    <mergeCell ref="A66:C66"/>
    <mergeCell ref="A67:D67"/>
    <mergeCell ref="A35:C35"/>
    <mergeCell ref="A41:C41"/>
    <mergeCell ref="A49:R49"/>
    <mergeCell ref="A50:C50"/>
    <mergeCell ref="A51:C51"/>
    <mergeCell ref="A22:C22"/>
    <mergeCell ref="A23:C23"/>
    <mergeCell ref="A24:D24"/>
    <mergeCell ref="A25:C25"/>
    <mergeCell ref="A26:C26"/>
    <mergeCell ref="A6:D6"/>
    <mergeCell ref="A7:C7"/>
    <mergeCell ref="A8:C8"/>
    <mergeCell ref="A15:C15"/>
    <mergeCell ref="A18:C18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5.2083333333333301E-2" bottom="3.125E-2" header="0.51180555555555496" footer="0.51180555555555496"/>
  <pageSetup paperSize="9" firstPageNumber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IW65539"/>
  <sheetViews>
    <sheetView view="pageBreakPreview" topLeftCell="A76" zoomScaleNormal="100" workbookViewId="0">
      <selection activeCell="O33" sqref="O33"/>
    </sheetView>
  </sheetViews>
  <sheetFormatPr defaultRowHeight="13.8" outlineLevelCol="1"/>
  <cols>
    <col min="1" max="1" width="27.21875" style="15" customWidth="1"/>
    <col min="2" max="2" width="6.6640625" style="16" customWidth="1"/>
    <col min="3" max="3" width="6.6640625" style="17" customWidth="1"/>
    <col min="4" max="4" width="7.6640625" style="18" customWidth="1"/>
    <col min="5" max="5" width="7.21875" style="19" customWidth="1"/>
    <col min="6" max="6" width="6.109375" style="20" customWidth="1"/>
    <col min="7" max="7" width="6.33203125" style="20" customWidth="1"/>
    <col min="8" max="8" width="8.109375" style="20" customWidth="1"/>
    <col min="9" max="9" width="8.21875" style="21" customWidth="1" outlineLevel="1"/>
    <col min="10" max="10" width="7.33203125" style="21" customWidth="1" outlineLevel="1"/>
    <col min="11" max="11" width="6.109375" style="19" customWidth="1"/>
    <col min="12" max="12" width="6.109375" style="22" customWidth="1"/>
    <col min="13" max="14" width="7.21875" style="22" customWidth="1"/>
    <col min="15" max="15" width="6.88671875" style="23" customWidth="1"/>
    <col min="16" max="16" width="6.77734375" style="23" customWidth="1"/>
    <col min="17" max="17" width="7.44140625" style="22" customWidth="1"/>
    <col min="18" max="18" width="6.6640625" style="22" customWidth="1"/>
    <col min="19" max="20" width="2.88671875" style="24" customWidth="1"/>
    <col min="21" max="28" width="9.109375" style="24" hidden="1" customWidth="1"/>
    <col min="29" max="29" width="9.44140625" style="24" customWidth="1"/>
    <col min="30" max="257" width="9.109375" style="24" customWidth="1"/>
    <col min="258" max="1025" width="9.109375" customWidth="1"/>
  </cols>
  <sheetData>
    <row r="1" spans="1:32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32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32" ht="26.1" customHeight="1">
      <c r="A3" s="624" t="s">
        <v>122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188"/>
      <c r="T3" s="188"/>
    </row>
    <row r="4" spans="1:32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  <c r="S4" s="176"/>
      <c r="T4" s="176"/>
    </row>
    <row r="5" spans="1:32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385"/>
      <c r="T5" s="385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</row>
    <row r="6" spans="1:32" ht="26.1" customHeight="1">
      <c r="A6" s="628" t="s">
        <v>24</v>
      </c>
      <c r="B6" s="628"/>
      <c r="C6" s="628"/>
      <c r="D6" s="628"/>
      <c r="E6" s="265">
        <f>E7+E17+E21+E25+E26</f>
        <v>15.33174</v>
      </c>
      <c r="F6" s="265">
        <f>F7+F17+F21+F25+F26</f>
        <v>16.514999999999997</v>
      </c>
      <c r="G6" s="265">
        <f>G7+G17+G21+G25+G26</f>
        <v>82.566110000000009</v>
      </c>
      <c r="H6" s="386">
        <f>H7+H17+H21+H25+H26</f>
        <v>540.22640000000001</v>
      </c>
      <c r="I6" s="261"/>
      <c r="J6" s="267">
        <f>J7+J27+J78</f>
        <v>0</v>
      </c>
      <c r="K6" s="261">
        <f t="shared" ref="K6:R6" si="0">K8+K17+K21+K25+K26</f>
        <v>0.90222222222222204</v>
      </c>
      <c r="L6" s="261">
        <f t="shared" si="0"/>
        <v>0.18999999999999997</v>
      </c>
      <c r="M6" s="261">
        <f t="shared" si="0"/>
        <v>66.259999999999991</v>
      </c>
      <c r="N6" s="261">
        <f t="shared" si="0"/>
        <v>1.5411111111111111</v>
      </c>
      <c r="O6" s="261">
        <f t="shared" si="0"/>
        <v>623.65333333333297</v>
      </c>
      <c r="P6" s="261">
        <f t="shared" si="0"/>
        <v>639.91777777777793</v>
      </c>
      <c r="Q6" s="261">
        <f t="shared" si="0"/>
        <v>87.64</v>
      </c>
      <c r="R6" s="261">
        <f t="shared" si="0"/>
        <v>2.7322222222222199</v>
      </c>
      <c r="S6" s="385"/>
      <c r="T6" s="385"/>
      <c r="U6" s="264"/>
      <c r="V6" s="264"/>
      <c r="W6" s="264"/>
      <c r="X6" s="264"/>
      <c r="Y6" s="264"/>
      <c r="Z6" s="264"/>
      <c r="AA6" s="264"/>
      <c r="AB6" s="264"/>
      <c r="AC6" s="387"/>
      <c r="AD6" s="264"/>
      <c r="AE6" s="264"/>
      <c r="AF6" s="264"/>
    </row>
    <row r="7" spans="1:32" ht="26.1" customHeight="1">
      <c r="A7" s="628"/>
      <c r="B7" s="628"/>
      <c r="C7" s="628"/>
      <c r="D7" s="628"/>
      <c r="E7" s="270">
        <f>E8-(E8*6/100)</f>
        <v>5.7067400000000008</v>
      </c>
      <c r="F7" s="270">
        <f>F8-(F8*12/100)</f>
        <v>7.282</v>
      </c>
      <c r="G7" s="270">
        <f>G8-(G8*9/100)</f>
        <v>26.136110000000002</v>
      </c>
      <c r="H7" s="271">
        <f>E7*4+F7*9+G7*4</f>
        <v>192.90940000000001</v>
      </c>
      <c r="I7" s="261"/>
      <c r="J7" s="388">
        <f>J8+J17+J21+J25+J26</f>
        <v>0</v>
      </c>
      <c r="K7" s="261"/>
      <c r="L7" s="261"/>
      <c r="M7" s="261"/>
      <c r="N7" s="261"/>
      <c r="O7" s="261"/>
      <c r="P7" s="261"/>
      <c r="Q7" s="261"/>
      <c r="R7" s="261"/>
      <c r="S7" s="385"/>
      <c r="T7" s="385"/>
      <c r="U7" s="264"/>
      <c r="V7" s="264"/>
      <c r="W7" s="264"/>
      <c r="X7" s="264"/>
      <c r="Y7" s="264"/>
      <c r="Z7" s="264"/>
      <c r="AA7" s="264"/>
      <c r="AB7" s="264"/>
      <c r="AC7" s="264"/>
      <c r="AD7" s="264"/>
      <c r="AE7" s="264"/>
      <c r="AF7" s="264"/>
    </row>
    <row r="8" spans="1:32" ht="26.1" customHeight="1">
      <c r="A8" s="641" t="s">
        <v>123</v>
      </c>
      <c r="B8" s="641"/>
      <c r="C8" s="641"/>
      <c r="D8" s="275" t="s">
        <v>124</v>
      </c>
      <c r="E8" s="276">
        <f>E9+E10+E11+E12+E13+E14+E16</f>
        <v>6.0710000000000006</v>
      </c>
      <c r="F8" s="276">
        <f>F9+F10+F11+F12+F13+F14+F16</f>
        <v>8.2750000000000004</v>
      </c>
      <c r="G8" s="276">
        <f>G9+G10+G11+G12+G13+G14+G16</f>
        <v>28.721000000000004</v>
      </c>
      <c r="H8" s="277">
        <f>G8*4+F8*9+E8*4</f>
        <v>213.64300000000003</v>
      </c>
      <c r="I8" s="263"/>
      <c r="J8" s="389">
        <f>J9+J10+J11+J12+J13+J14+J16</f>
        <v>0</v>
      </c>
      <c r="K8" s="263">
        <v>0.22222222222222199</v>
      </c>
      <c r="L8" s="263">
        <v>6.6666666666666693E-2</v>
      </c>
      <c r="M8" s="263">
        <v>50</v>
      </c>
      <c r="N8" s="263">
        <v>0.81111111111111101</v>
      </c>
      <c r="O8" s="263">
        <v>284.63333333333298</v>
      </c>
      <c r="P8" s="263">
        <v>350.37777777777802</v>
      </c>
      <c r="Q8" s="263">
        <v>41.2</v>
      </c>
      <c r="R8" s="263">
        <v>1.0222222222222199</v>
      </c>
      <c r="S8" s="385"/>
      <c r="T8" s="385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</row>
    <row r="9" spans="1:32" ht="17.25" customHeight="1">
      <c r="A9" s="315" t="s">
        <v>125</v>
      </c>
      <c r="B9" s="312">
        <v>121</v>
      </c>
      <c r="C9" s="312">
        <v>120</v>
      </c>
      <c r="D9" s="287"/>
      <c r="E9" s="390">
        <f>18*C9/1000</f>
        <v>2.16</v>
      </c>
      <c r="F9" s="270">
        <v>0</v>
      </c>
      <c r="G9" s="270">
        <f>3.3*C9/1000</f>
        <v>0.39600000000000002</v>
      </c>
      <c r="H9" s="391"/>
      <c r="I9" s="307">
        <v>0</v>
      </c>
      <c r="J9" s="307">
        <f>I9*B9/1000</f>
        <v>0</v>
      </c>
      <c r="K9" s="307"/>
      <c r="L9" s="307"/>
      <c r="M9" s="307"/>
      <c r="N9" s="307"/>
      <c r="O9" s="307"/>
      <c r="P9" s="307"/>
      <c r="Q9" s="291"/>
      <c r="R9" s="291"/>
      <c r="S9" s="385"/>
      <c r="T9" s="385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</row>
    <row r="10" spans="1:32" ht="18" customHeight="1">
      <c r="A10" s="315" t="s">
        <v>126</v>
      </c>
      <c r="B10" s="294">
        <v>15</v>
      </c>
      <c r="C10" s="294">
        <v>15</v>
      </c>
      <c r="D10" s="287"/>
      <c r="E10" s="288">
        <f>10.5*C10/100</f>
        <v>1.575</v>
      </c>
      <c r="F10" s="313">
        <f>1*C10/100</f>
        <v>0.15</v>
      </c>
      <c r="G10" s="313">
        <f>69*C10/100</f>
        <v>10.35</v>
      </c>
      <c r="H10" s="320"/>
      <c r="I10" s="301">
        <v>0</v>
      </c>
      <c r="J10" s="307">
        <f>I10*B10/1000</f>
        <v>0</v>
      </c>
      <c r="K10" s="392"/>
      <c r="L10" s="392"/>
      <c r="M10" s="393"/>
      <c r="N10" s="393"/>
      <c r="O10" s="392"/>
      <c r="P10" s="392"/>
      <c r="Q10" s="284"/>
      <c r="R10" s="284"/>
      <c r="S10" s="385"/>
      <c r="T10" s="385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</row>
    <row r="11" spans="1:32" ht="18.75" customHeight="1">
      <c r="A11" s="342" t="s">
        <v>127</v>
      </c>
      <c r="B11" s="294">
        <v>10</v>
      </c>
      <c r="C11" s="294">
        <v>10</v>
      </c>
      <c r="D11" s="287"/>
      <c r="E11" s="313">
        <f>12.7*C11/100</f>
        <v>1.27</v>
      </c>
      <c r="F11" s="313">
        <f>11.5*C11/100</f>
        <v>1.1499999999999999</v>
      </c>
      <c r="G11" s="313">
        <f>0.7*C11/100</f>
        <v>7.0000000000000007E-2</v>
      </c>
      <c r="H11" s="320"/>
      <c r="I11" s="301">
        <v>0</v>
      </c>
      <c r="J11" s="307">
        <f>I11*B11/40</f>
        <v>0</v>
      </c>
      <c r="K11" s="291"/>
      <c r="L11" s="291"/>
      <c r="M11" s="292"/>
      <c r="N11" s="292"/>
      <c r="O11" s="291"/>
      <c r="P11" s="291"/>
      <c r="Q11" s="291"/>
      <c r="R11" s="291"/>
      <c r="S11" s="385"/>
      <c r="T11" s="385"/>
      <c r="U11" s="264"/>
      <c r="V11" s="264"/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</row>
    <row r="12" spans="1:32" ht="17.25" customHeight="1">
      <c r="A12" s="293" t="s">
        <v>31</v>
      </c>
      <c r="B12" s="294">
        <v>12</v>
      </c>
      <c r="C12" s="294">
        <v>12</v>
      </c>
      <c r="D12" s="287"/>
      <c r="E12" s="295">
        <f>0.3*C12/100</f>
        <v>3.5999999999999997E-2</v>
      </c>
      <c r="F12" s="295">
        <f>0*C12/100</f>
        <v>0</v>
      </c>
      <c r="G12" s="295">
        <f>99.5*C12/100</f>
        <v>11.94</v>
      </c>
      <c r="H12" s="320"/>
      <c r="I12" s="301">
        <v>0</v>
      </c>
      <c r="J12" s="307">
        <f>I12*B12/1000</f>
        <v>0</v>
      </c>
      <c r="K12" s="292"/>
      <c r="L12" s="292"/>
      <c r="M12" s="292"/>
      <c r="N12" s="292"/>
      <c r="O12" s="292"/>
      <c r="P12" s="292"/>
      <c r="Q12" s="291"/>
      <c r="R12" s="291"/>
      <c r="S12" s="385"/>
      <c r="T12" s="385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</row>
    <row r="13" spans="1:32" ht="18.75" customHeight="1">
      <c r="A13" s="315" t="s">
        <v>64</v>
      </c>
      <c r="B13" s="294">
        <v>10</v>
      </c>
      <c r="C13" s="294">
        <v>10</v>
      </c>
      <c r="D13" s="287"/>
      <c r="E13" s="288">
        <f>2.8*C13/100</f>
        <v>0.28000000000000003</v>
      </c>
      <c r="F13" s="313">
        <f>20*C13/100</f>
        <v>2</v>
      </c>
      <c r="G13" s="313">
        <f>3.2*C13/100</f>
        <v>0.32</v>
      </c>
      <c r="H13" s="283"/>
      <c r="I13" s="284">
        <v>0</v>
      </c>
      <c r="J13" s="307">
        <f>I13*B13/1000</f>
        <v>0</v>
      </c>
      <c r="K13" s="291"/>
      <c r="L13" s="291"/>
      <c r="M13" s="292"/>
      <c r="N13" s="292"/>
      <c r="O13" s="291"/>
      <c r="P13" s="291"/>
      <c r="Q13" s="278"/>
      <c r="R13" s="278"/>
      <c r="S13" s="385"/>
      <c r="T13" s="385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</row>
    <row r="14" spans="1:32" ht="17.25" customHeight="1">
      <c r="A14" s="293" t="s">
        <v>53</v>
      </c>
      <c r="B14" s="294">
        <v>5</v>
      </c>
      <c r="C14" s="294">
        <v>5</v>
      </c>
      <c r="D14" s="287"/>
      <c r="E14" s="288">
        <f>0.6*C14/100</f>
        <v>0.03</v>
      </c>
      <c r="F14" s="288">
        <f>82.5*C14/100</f>
        <v>4.125</v>
      </c>
      <c r="G14" s="288">
        <f>0.9*C14/100</f>
        <v>4.4999999999999998E-2</v>
      </c>
      <c r="H14" s="320"/>
      <c r="I14" s="301">
        <v>0</v>
      </c>
      <c r="J14" s="307">
        <f>I14*B14/1000</f>
        <v>0</v>
      </c>
      <c r="K14" s="291"/>
      <c r="L14" s="291"/>
      <c r="M14" s="292"/>
      <c r="N14" s="292"/>
      <c r="O14" s="291"/>
      <c r="P14" s="291"/>
      <c r="Q14" s="278"/>
      <c r="R14" s="278"/>
      <c r="S14" s="385"/>
      <c r="T14" s="385"/>
      <c r="U14" s="264"/>
      <c r="V14" s="264"/>
      <c r="W14" s="264"/>
      <c r="X14" s="264"/>
      <c r="Y14" s="264"/>
      <c r="Z14" s="264"/>
      <c r="AA14" s="264"/>
      <c r="AB14" s="264"/>
      <c r="AC14" s="264"/>
      <c r="AD14" s="264"/>
      <c r="AE14" s="264"/>
      <c r="AF14" s="264"/>
    </row>
    <row r="15" spans="1:32" ht="16.5" customHeight="1">
      <c r="A15" s="293" t="s">
        <v>128</v>
      </c>
      <c r="B15" s="286"/>
      <c r="C15" s="286">
        <v>180</v>
      </c>
      <c r="D15" s="287"/>
      <c r="E15" s="282"/>
      <c r="F15" s="283"/>
      <c r="G15" s="283"/>
      <c r="H15" s="283"/>
      <c r="I15" s="284"/>
      <c r="J15" s="307">
        <f>I15*B15/1000</f>
        <v>0</v>
      </c>
      <c r="K15" s="292"/>
      <c r="L15" s="292"/>
      <c r="M15" s="292"/>
      <c r="N15" s="292"/>
      <c r="O15" s="292"/>
      <c r="P15" s="292"/>
      <c r="Q15" s="278"/>
      <c r="R15" s="278"/>
      <c r="S15" s="385"/>
      <c r="T15" s="385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</row>
    <row r="16" spans="1:32" ht="17.25" customHeight="1">
      <c r="A16" s="342" t="s">
        <v>129</v>
      </c>
      <c r="B16" s="394">
        <v>10</v>
      </c>
      <c r="C16" s="394">
        <v>10</v>
      </c>
      <c r="D16" s="287"/>
      <c r="E16" s="282">
        <f>7.2*C16/100</f>
        <v>0.72</v>
      </c>
      <c r="F16" s="282">
        <f>8.5*C16/100</f>
        <v>0.85</v>
      </c>
      <c r="G16" s="282">
        <f>56*C16/100</f>
        <v>5.6</v>
      </c>
      <c r="H16" s="359"/>
      <c r="I16" s="301">
        <v>0</v>
      </c>
      <c r="J16" s="307">
        <f>I16*B16/1000</f>
        <v>0</v>
      </c>
      <c r="K16" s="291"/>
      <c r="L16" s="291"/>
      <c r="M16" s="292"/>
      <c r="N16" s="292"/>
      <c r="O16" s="291"/>
      <c r="P16" s="291"/>
      <c r="Q16" s="284"/>
      <c r="R16" s="284"/>
      <c r="S16" s="385"/>
      <c r="T16" s="385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</row>
    <row r="17" spans="1:32" ht="28.5" customHeight="1">
      <c r="A17" s="632" t="s">
        <v>130</v>
      </c>
      <c r="B17" s="632"/>
      <c r="C17" s="632"/>
      <c r="D17" s="395" t="s">
        <v>131</v>
      </c>
      <c r="E17" s="276">
        <f>E18+E20+E19</f>
        <v>2.6139999999999999</v>
      </c>
      <c r="F17" s="276">
        <f>F18+F20+F19</f>
        <v>4.4029999999999996</v>
      </c>
      <c r="G17" s="276">
        <f>G18+G20+G19</f>
        <v>19.987000000000002</v>
      </c>
      <c r="H17" s="330">
        <f>E17*4+F17*9+G17*4</f>
        <v>130.03100000000001</v>
      </c>
      <c r="I17" s="263"/>
      <c r="J17" s="263">
        <f>J18+J20</f>
        <v>0</v>
      </c>
      <c r="K17" s="278">
        <v>0</v>
      </c>
      <c r="L17" s="278">
        <v>0.03</v>
      </c>
      <c r="M17" s="278">
        <v>0.66</v>
      </c>
      <c r="N17" s="278">
        <v>0.37</v>
      </c>
      <c r="O17" s="278">
        <v>189.1</v>
      </c>
      <c r="P17" s="278">
        <v>132.35</v>
      </c>
      <c r="Q17" s="278">
        <v>12.27</v>
      </c>
      <c r="R17" s="278">
        <v>0.28000000000000003</v>
      </c>
      <c r="S17" s="385"/>
      <c r="T17" s="385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</row>
    <row r="18" spans="1:32" s="69" customFormat="1" ht="18.75" customHeight="1">
      <c r="A18" s="293" t="s">
        <v>36</v>
      </c>
      <c r="B18" s="165">
        <v>20</v>
      </c>
      <c r="C18" s="165">
        <v>20</v>
      </c>
      <c r="D18" s="165"/>
      <c r="E18" s="288">
        <f>7.6*C18/100</f>
        <v>1.52</v>
      </c>
      <c r="F18" s="288">
        <f>0.9*C18/100</f>
        <v>0.18</v>
      </c>
      <c r="G18" s="288">
        <f>48.4*C18/100</f>
        <v>9.68</v>
      </c>
      <c r="H18" s="359"/>
      <c r="I18" s="301">
        <v>0</v>
      </c>
      <c r="J18" s="301">
        <f>I18*B18/1000</f>
        <v>0</v>
      </c>
      <c r="K18" s="301"/>
      <c r="L18" s="301"/>
      <c r="M18" s="301"/>
      <c r="N18" s="301"/>
      <c r="O18" s="301"/>
      <c r="P18" s="301"/>
      <c r="Q18" s="301"/>
      <c r="R18" s="301"/>
      <c r="S18" s="385"/>
      <c r="T18" s="396"/>
      <c r="U18" s="264"/>
      <c r="V18" s="264"/>
      <c r="W18" s="264"/>
      <c r="X18" s="264"/>
      <c r="Y18" s="264"/>
      <c r="Z18" s="264"/>
      <c r="AA18" s="264"/>
      <c r="AB18" s="264"/>
      <c r="AC18" s="298"/>
      <c r="AD18" s="298"/>
      <c r="AE18" s="298"/>
      <c r="AF18" s="298"/>
    </row>
    <row r="19" spans="1:32" s="69" customFormat="1" ht="18.75" customHeight="1">
      <c r="A19" s="293" t="s">
        <v>37</v>
      </c>
      <c r="B19" s="165">
        <v>14.5</v>
      </c>
      <c r="C19" s="165">
        <v>14</v>
      </c>
      <c r="D19" s="299"/>
      <c r="E19" s="276">
        <f>7.6*C19/100</f>
        <v>1.0639999999999998</v>
      </c>
      <c r="F19" s="295">
        <f>0.7*C19/100</f>
        <v>9.799999999999999E-2</v>
      </c>
      <c r="G19" s="295">
        <f>73.3*C19/100</f>
        <v>10.262</v>
      </c>
      <c r="H19" s="359"/>
      <c r="I19" s="301">
        <v>0</v>
      </c>
      <c r="J19" s="301">
        <f>I19*B19/1000</f>
        <v>0</v>
      </c>
      <c r="K19" s="301"/>
      <c r="L19" s="301"/>
      <c r="M19" s="301"/>
      <c r="N19" s="301"/>
      <c r="O19" s="301"/>
      <c r="P19" s="301"/>
      <c r="Q19" s="301"/>
      <c r="R19" s="301"/>
      <c r="S19" s="385"/>
      <c r="T19" s="396"/>
      <c r="U19" s="264"/>
      <c r="V19" s="264"/>
      <c r="W19" s="264"/>
      <c r="X19" s="264"/>
      <c r="Y19" s="264"/>
      <c r="Z19" s="264"/>
      <c r="AA19" s="264"/>
      <c r="AB19" s="264"/>
      <c r="AC19" s="298"/>
      <c r="AD19" s="298"/>
      <c r="AE19" s="298"/>
      <c r="AF19" s="298"/>
    </row>
    <row r="20" spans="1:32" ht="19.5" customHeight="1">
      <c r="A20" s="279" t="s">
        <v>53</v>
      </c>
      <c r="B20" s="280">
        <v>5</v>
      </c>
      <c r="C20" s="280">
        <v>5</v>
      </c>
      <c r="D20" s="280"/>
      <c r="E20" s="288">
        <f>0.6*C20/100</f>
        <v>0.03</v>
      </c>
      <c r="F20" s="288">
        <f>82.5*C20/100</f>
        <v>4.125</v>
      </c>
      <c r="G20" s="288">
        <f>0.9*C20/100</f>
        <v>4.4999999999999998E-2</v>
      </c>
      <c r="H20" s="282"/>
      <c r="I20" s="284">
        <v>0</v>
      </c>
      <c r="J20" s="284">
        <f>B20*I20/1000</f>
        <v>0</v>
      </c>
      <c r="K20" s="284"/>
      <c r="L20" s="284"/>
      <c r="M20" s="284"/>
      <c r="N20" s="284"/>
      <c r="O20" s="284"/>
      <c r="P20" s="284"/>
      <c r="Q20" s="284"/>
      <c r="R20" s="284"/>
      <c r="S20" s="385"/>
      <c r="T20" s="385"/>
      <c r="U20" s="264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</row>
    <row r="21" spans="1:32" s="69" customFormat="1" ht="23.25" customHeight="1">
      <c r="A21" s="632" t="s">
        <v>132</v>
      </c>
      <c r="B21" s="632"/>
      <c r="C21" s="632"/>
      <c r="D21" s="275">
        <v>200</v>
      </c>
      <c r="E21" s="276">
        <f>E22+E23+E24</f>
        <v>4.1709999999999994</v>
      </c>
      <c r="F21" s="276">
        <f>F22+F23+F24</f>
        <v>4.43</v>
      </c>
      <c r="G21" s="276">
        <f>G22+G23+G24</f>
        <v>18.562999999999999</v>
      </c>
      <c r="H21" s="297">
        <f>E21*4+F21*9+G21*4</f>
        <v>130.80599999999998</v>
      </c>
      <c r="I21" s="278"/>
      <c r="J21" s="356">
        <f>J22+J23+J24</f>
        <v>0</v>
      </c>
      <c r="K21" s="278">
        <v>0.68</v>
      </c>
      <c r="L21" s="278">
        <v>0.04</v>
      </c>
      <c r="M21" s="278">
        <v>15.6</v>
      </c>
      <c r="N21" s="278">
        <v>0.01</v>
      </c>
      <c r="O21" s="278">
        <v>139.93</v>
      </c>
      <c r="P21" s="278">
        <v>113.19</v>
      </c>
      <c r="Q21" s="278">
        <v>23.23</v>
      </c>
      <c r="R21" s="278">
        <v>0.54</v>
      </c>
      <c r="S21" s="385"/>
      <c r="T21" s="396"/>
      <c r="U21" s="264"/>
      <c r="V21" s="264"/>
      <c r="W21" s="264"/>
      <c r="X21" s="264"/>
      <c r="Y21" s="264"/>
      <c r="Z21" s="264"/>
      <c r="AA21" s="264"/>
      <c r="AB21" s="264"/>
      <c r="AC21" s="298"/>
      <c r="AD21" s="298"/>
      <c r="AE21" s="298"/>
      <c r="AF21" s="298"/>
    </row>
    <row r="22" spans="1:32" s="69" customFormat="1" ht="22.5" customHeight="1">
      <c r="A22" s="315" t="s">
        <v>133</v>
      </c>
      <c r="B22" s="373">
        <v>1.8</v>
      </c>
      <c r="C22" s="373">
        <v>1.8</v>
      </c>
      <c r="D22" s="287"/>
      <c r="E22" s="295">
        <f>27.5*C22/100</f>
        <v>0.495</v>
      </c>
      <c r="F22" s="295">
        <f>15*C22/100</f>
        <v>0.27</v>
      </c>
      <c r="G22" s="295">
        <f>28.5*C22/100</f>
        <v>0.51300000000000001</v>
      </c>
      <c r="H22" s="314"/>
      <c r="I22" s="307">
        <v>0</v>
      </c>
      <c r="J22" s="307">
        <f>I22*B22/1000</f>
        <v>0</v>
      </c>
      <c r="K22" s="307"/>
      <c r="L22" s="291"/>
      <c r="M22" s="291"/>
      <c r="N22" s="291"/>
      <c r="O22" s="292"/>
      <c r="P22" s="292"/>
      <c r="Q22" s="278"/>
      <c r="R22" s="278"/>
      <c r="S22" s="385"/>
      <c r="T22" s="396"/>
      <c r="U22" s="264"/>
      <c r="V22" s="264"/>
      <c r="W22" s="264"/>
      <c r="X22" s="264"/>
      <c r="Y22" s="264"/>
      <c r="Z22" s="264"/>
      <c r="AA22" s="264"/>
      <c r="AB22" s="264"/>
      <c r="AC22" s="298"/>
      <c r="AD22" s="298"/>
      <c r="AE22" s="298"/>
      <c r="AF22" s="298"/>
    </row>
    <row r="23" spans="1:32" s="73" customFormat="1" ht="20.25" customHeight="1">
      <c r="A23" s="315" t="s">
        <v>30</v>
      </c>
      <c r="B23" s="287">
        <v>130</v>
      </c>
      <c r="C23" s="287">
        <v>130</v>
      </c>
      <c r="D23" s="287"/>
      <c r="E23" s="295">
        <f>2.8*C23/100</f>
        <v>3.64</v>
      </c>
      <c r="F23" s="295">
        <f>3.2*C23/100</f>
        <v>4.16</v>
      </c>
      <c r="G23" s="295">
        <f>4.7*C23/100</f>
        <v>6.11</v>
      </c>
      <c r="H23" s="314"/>
      <c r="I23" s="290">
        <v>0</v>
      </c>
      <c r="J23" s="307">
        <f>I23*B23/1000</f>
        <v>0</v>
      </c>
      <c r="K23" s="307"/>
      <c r="L23" s="397"/>
      <c r="M23" s="397"/>
      <c r="N23" s="397"/>
      <c r="O23" s="398"/>
      <c r="P23" s="398"/>
      <c r="Q23" s="278"/>
      <c r="R23" s="306"/>
      <c r="S23" s="385"/>
      <c r="T23" s="396"/>
      <c r="U23" s="264"/>
      <c r="V23" s="264"/>
      <c r="W23" s="264"/>
      <c r="X23" s="264"/>
      <c r="Y23" s="264"/>
      <c r="Z23" s="264"/>
      <c r="AA23" s="264"/>
      <c r="AB23" s="264"/>
      <c r="AC23" s="303"/>
      <c r="AD23" s="303"/>
      <c r="AE23" s="303"/>
      <c r="AF23" s="303"/>
    </row>
    <row r="24" spans="1:32" s="69" customFormat="1" ht="24.75" customHeight="1">
      <c r="A24" s="293" t="s">
        <v>31</v>
      </c>
      <c r="B24" s="165">
        <v>12</v>
      </c>
      <c r="C24" s="165">
        <v>12</v>
      </c>
      <c r="D24" s="165"/>
      <c r="E24" s="295">
        <f>0.3*C24/100</f>
        <v>3.5999999999999997E-2</v>
      </c>
      <c r="F24" s="295">
        <f>0*C24/100</f>
        <v>0</v>
      </c>
      <c r="G24" s="295">
        <f>99.5*C24/100</f>
        <v>11.94</v>
      </c>
      <c r="H24" s="288"/>
      <c r="I24" s="284">
        <v>0</v>
      </c>
      <c r="J24" s="307">
        <f>I24*B24/1000</f>
        <v>0</v>
      </c>
      <c r="K24" s="301"/>
      <c r="L24" s="301"/>
      <c r="M24" s="301"/>
      <c r="N24" s="301"/>
      <c r="O24" s="301"/>
      <c r="P24" s="301"/>
      <c r="Q24" s="261"/>
      <c r="R24" s="261"/>
      <c r="S24" s="385"/>
      <c r="T24" s="396"/>
      <c r="U24" s="264"/>
      <c r="V24" s="264"/>
      <c r="W24" s="264"/>
      <c r="X24" s="264"/>
      <c r="Y24" s="264"/>
      <c r="Z24" s="264"/>
      <c r="AA24" s="264"/>
      <c r="AB24" s="264"/>
      <c r="AC24" s="298"/>
      <c r="AD24" s="298"/>
      <c r="AE24" s="298"/>
      <c r="AF24" s="298"/>
    </row>
    <row r="25" spans="1:32" ht="28.5" customHeight="1">
      <c r="A25" s="633" t="s">
        <v>41</v>
      </c>
      <c r="B25" s="633"/>
      <c r="C25" s="633"/>
      <c r="D25" s="308">
        <v>20</v>
      </c>
      <c r="E25" s="276">
        <f>6.6*D25/100</f>
        <v>1.32</v>
      </c>
      <c r="F25" s="276">
        <f>1.1*D25/100</f>
        <v>0.22</v>
      </c>
      <c r="G25" s="276">
        <f>41*D25/100</f>
        <v>8.1999999999999993</v>
      </c>
      <c r="H25" s="271">
        <f>E25*4+F25*9+G25*4</f>
        <v>40.059999999999995</v>
      </c>
      <c r="I25" s="278">
        <v>0</v>
      </c>
      <c r="J25" s="354">
        <f>I25*D25/1000</f>
        <v>0</v>
      </c>
      <c r="K25" s="278">
        <v>0</v>
      </c>
      <c r="L25" s="278">
        <v>3.3333333333333298E-2</v>
      </c>
      <c r="M25" s="278">
        <v>0</v>
      </c>
      <c r="N25" s="278">
        <v>0.32</v>
      </c>
      <c r="O25" s="278">
        <v>7</v>
      </c>
      <c r="P25" s="278">
        <v>31</v>
      </c>
      <c r="Q25" s="278">
        <v>8.1999999999999993</v>
      </c>
      <c r="R25" s="278">
        <v>0.57999999999999996</v>
      </c>
      <c r="S25" s="385"/>
      <c r="T25" s="385"/>
      <c r="U25" s="264"/>
      <c r="V25" s="264"/>
      <c r="W25" s="264"/>
      <c r="X25" s="264"/>
      <c r="Y25" s="264"/>
      <c r="Z25" s="264"/>
      <c r="AA25" s="264"/>
      <c r="AB25" s="264"/>
      <c r="AC25" s="264"/>
      <c r="AD25" s="264"/>
      <c r="AE25" s="264"/>
      <c r="AF25" s="264"/>
    </row>
    <row r="26" spans="1:32" s="69" customFormat="1" ht="15" customHeight="1">
      <c r="A26" s="633" t="s">
        <v>42</v>
      </c>
      <c r="B26" s="633"/>
      <c r="C26" s="633"/>
      <c r="D26" s="308">
        <v>20</v>
      </c>
      <c r="E26" s="276">
        <f>7.6*D26/100</f>
        <v>1.52</v>
      </c>
      <c r="F26" s="276">
        <f>0.9*D26/100</f>
        <v>0.18</v>
      </c>
      <c r="G26" s="276">
        <f>48.4*D26/100</f>
        <v>9.68</v>
      </c>
      <c r="H26" s="271">
        <f>E26*4+F26*9+G26*4</f>
        <v>46.42</v>
      </c>
      <c r="I26" s="284">
        <v>0</v>
      </c>
      <c r="J26" s="354">
        <f>I26*D26/1000</f>
        <v>0</v>
      </c>
      <c r="K26" s="278">
        <v>0</v>
      </c>
      <c r="L26" s="278">
        <v>0.02</v>
      </c>
      <c r="M26" s="278">
        <v>0</v>
      </c>
      <c r="N26" s="278">
        <v>0.03</v>
      </c>
      <c r="O26" s="278">
        <v>2.99</v>
      </c>
      <c r="P26" s="278">
        <v>13</v>
      </c>
      <c r="Q26" s="278">
        <v>2.74</v>
      </c>
      <c r="R26" s="278">
        <v>0.31</v>
      </c>
      <c r="S26" s="385"/>
      <c r="T26" s="396"/>
      <c r="U26" s="264"/>
      <c r="V26" s="264"/>
      <c r="W26" s="264"/>
      <c r="X26" s="264"/>
      <c r="Y26" s="264"/>
      <c r="Z26" s="264"/>
      <c r="AA26" s="264"/>
      <c r="AB26" s="264"/>
      <c r="AC26" s="298"/>
      <c r="AD26" s="298"/>
      <c r="AE26" s="298"/>
      <c r="AF26" s="298"/>
    </row>
    <row r="27" spans="1:32" s="69" customFormat="1" ht="23.25" customHeight="1">
      <c r="A27" s="628" t="s">
        <v>43</v>
      </c>
      <c r="B27" s="628"/>
      <c r="C27" s="628"/>
      <c r="D27" s="628"/>
      <c r="E27" s="265">
        <f>E28+E37+E47+E65+E71+E75+E76+E77</f>
        <v>40.613800000000005</v>
      </c>
      <c r="F27" s="265">
        <f>F28+F37+F47+F65+F71+F75+F76+F77</f>
        <v>26.365399999999998</v>
      </c>
      <c r="G27" s="265">
        <f>G28+G37+G47+G65+G71+G75+G76+G77</f>
        <v>130.11224999999999</v>
      </c>
      <c r="H27" s="399">
        <f>H28+H37+H47+H65+H71+H75+H76+H77</f>
        <v>920.19279999999992</v>
      </c>
      <c r="I27" s="261"/>
      <c r="J27" s="272">
        <f>J28+J38+J61+J65+J71+J75+J76+J77</f>
        <v>0</v>
      </c>
      <c r="K27" s="261">
        <f t="shared" ref="K27:R27" si="1">K29+K38+K48+K65+K75+K76+K77+K71</f>
        <v>49.767252747252741</v>
      </c>
      <c r="L27" s="261">
        <f t="shared" si="1"/>
        <v>0.47256410256410253</v>
      </c>
      <c r="M27" s="261">
        <f t="shared" si="1"/>
        <v>0.12000000000000001</v>
      </c>
      <c r="N27" s="261">
        <f t="shared" si="1"/>
        <v>5.9761538461538457</v>
      </c>
      <c r="O27" s="261">
        <f t="shared" si="1"/>
        <v>163.33505494505491</v>
      </c>
      <c r="P27" s="261">
        <f t="shared" si="1"/>
        <v>544.54769230769239</v>
      </c>
      <c r="Q27" s="261">
        <f t="shared" si="1"/>
        <v>97.430769230769201</v>
      </c>
      <c r="R27" s="261">
        <f t="shared" si="1"/>
        <v>4.7100000000000009</v>
      </c>
      <c r="S27" s="385"/>
      <c r="T27" s="396"/>
      <c r="U27" s="264"/>
      <c r="V27" s="264"/>
      <c r="W27" s="264"/>
      <c r="X27" s="264"/>
      <c r="Y27" s="264"/>
      <c r="Z27" s="264"/>
      <c r="AA27" s="264"/>
      <c r="AB27" s="264"/>
      <c r="AC27" s="298"/>
      <c r="AD27" s="298"/>
      <c r="AE27" s="298"/>
      <c r="AF27" s="298"/>
    </row>
    <row r="28" spans="1:32" ht="18.75" customHeight="1">
      <c r="A28" s="628"/>
      <c r="B28" s="628"/>
      <c r="C28" s="628"/>
      <c r="D28" s="628"/>
      <c r="E28" s="270">
        <f>E29-(E29*6/100)</f>
        <v>15.2233</v>
      </c>
      <c r="F28" s="270">
        <f>F29-(F29*12/100)</f>
        <v>4.2548000000000004</v>
      </c>
      <c r="G28" s="270">
        <f>G29-(G29*9/100)</f>
        <v>15.679300000000001</v>
      </c>
      <c r="H28" s="329">
        <f>E28*4+F28*9+G28*4</f>
        <v>161.90360000000001</v>
      </c>
      <c r="I28" s="261"/>
      <c r="J28" s="261">
        <f>J30+J31+J32+J33+J34+J35+J36</f>
        <v>0</v>
      </c>
      <c r="K28" s="261"/>
      <c r="L28" s="261"/>
      <c r="M28" s="261"/>
      <c r="N28" s="261"/>
      <c r="O28" s="273"/>
      <c r="P28" s="273"/>
      <c r="Q28" s="284"/>
      <c r="R28" s="284"/>
      <c r="S28" s="385"/>
      <c r="T28" s="385"/>
      <c r="U28" s="264"/>
      <c r="V28" s="264"/>
      <c r="W28" s="264"/>
      <c r="X28" s="264"/>
      <c r="Y28" s="264"/>
      <c r="Z28" s="264"/>
      <c r="AA28" s="264"/>
      <c r="AB28" s="264"/>
      <c r="AC28" s="264"/>
      <c r="AD28" s="264"/>
      <c r="AE28" s="264"/>
      <c r="AF28" s="264"/>
    </row>
    <row r="29" spans="1:32" s="69" customFormat="1" ht="18.75" customHeight="1">
      <c r="A29" s="638" t="s">
        <v>134</v>
      </c>
      <c r="B29" s="638"/>
      <c r="C29" s="638"/>
      <c r="D29" s="275" t="s">
        <v>135</v>
      </c>
      <c r="E29" s="276">
        <f>E30+E34+E35+E36</f>
        <v>16.195</v>
      </c>
      <c r="F29" s="276">
        <f>F30+F34+F35+F36</f>
        <v>4.835</v>
      </c>
      <c r="G29" s="276">
        <f>G30+G34+G35+G36</f>
        <v>17.23</v>
      </c>
      <c r="H29" s="400">
        <f>G29*4+F29*9+E29*4</f>
        <v>177.215</v>
      </c>
      <c r="I29" s="278"/>
      <c r="J29" s="356"/>
      <c r="K29" s="278">
        <v>0.86</v>
      </c>
      <c r="L29" s="278">
        <v>0.08</v>
      </c>
      <c r="M29" s="278">
        <v>0.05</v>
      </c>
      <c r="N29" s="278">
        <v>1.89</v>
      </c>
      <c r="O29" s="278">
        <v>22.47</v>
      </c>
      <c r="P29" s="278">
        <v>149.43</v>
      </c>
      <c r="Q29" s="278">
        <v>21.59</v>
      </c>
      <c r="R29" s="278">
        <v>0.75</v>
      </c>
      <c r="S29" s="385"/>
      <c r="T29" s="396"/>
      <c r="U29" s="264"/>
      <c r="V29" s="264"/>
      <c r="W29" s="264"/>
      <c r="X29" s="264"/>
      <c r="Y29" s="264"/>
      <c r="Z29" s="264"/>
      <c r="AA29" s="264"/>
      <c r="AB29" s="264"/>
      <c r="AC29" s="298"/>
      <c r="AD29" s="298"/>
      <c r="AE29" s="298"/>
      <c r="AF29" s="298"/>
    </row>
    <row r="30" spans="1:32" s="69" customFormat="1" ht="39" customHeight="1">
      <c r="A30" s="310" t="s">
        <v>136</v>
      </c>
      <c r="B30" s="401">
        <v>100</v>
      </c>
      <c r="C30" s="286">
        <v>90</v>
      </c>
      <c r="D30" s="294"/>
      <c r="E30" s="288">
        <f>15.9*C30/100</f>
        <v>14.31</v>
      </c>
      <c r="F30" s="288">
        <f>0.7*C30/100</f>
        <v>0.62999999999999989</v>
      </c>
      <c r="G30" s="288">
        <v>0</v>
      </c>
      <c r="H30" s="320"/>
      <c r="I30" s="301">
        <v>0</v>
      </c>
      <c r="J30" s="301">
        <f t="shared" ref="J30:J36" si="2">I30*B30/1000</f>
        <v>0</v>
      </c>
      <c r="K30" s="301"/>
      <c r="L30" s="301"/>
      <c r="M30" s="301"/>
      <c r="N30" s="301"/>
      <c r="O30" s="301"/>
      <c r="P30" s="301"/>
      <c r="Q30" s="390"/>
      <c r="R30" s="390"/>
      <c r="S30" s="385"/>
      <c r="T30" s="396"/>
      <c r="U30" s="264"/>
      <c r="V30" s="264"/>
      <c r="W30" s="264"/>
      <c r="X30" s="264"/>
      <c r="Y30" s="264"/>
      <c r="Z30" s="264"/>
      <c r="AA30" s="264"/>
      <c r="AB30" s="264"/>
      <c r="AC30" s="298"/>
      <c r="AD30" s="298"/>
      <c r="AE30" s="298"/>
      <c r="AF30" s="298"/>
    </row>
    <row r="31" spans="1:32" s="69" customFormat="1" ht="18" customHeight="1">
      <c r="A31" s="279" t="s">
        <v>46</v>
      </c>
      <c r="B31" s="294">
        <f>C31*1.33</f>
        <v>106.4</v>
      </c>
      <c r="C31" s="280">
        <v>80</v>
      </c>
      <c r="D31" s="299"/>
      <c r="E31" s="288"/>
      <c r="F31" s="288"/>
      <c r="G31" s="288"/>
      <c r="H31" s="320"/>
      <c r="I31" s="301"/>
      <c r="J31" s="301">
        <f t="shared" si="2"/>
        <v>0</v>
      </c>
      <c r="K31" s="292"/>
      <c r="L31" s="292"/>
      <c r="M31" s="292"/>
      <c r="N31" s="292"/>
      <c r="O31" s="292"/>
      <c r="P31" s="292"/>
      <c r="Q31" s="295"/>
      <c r="R31" s="295"/>
      <c r="S31" s="385"/>
      <c r="T31" s="396"/>
      <c r="U31" s="264"/>
      <c r="V31" s="264"/>
      <c r="W31" s="264"/>
      <c r="X31" s="264"/>
      <c r="Y31" s="264"/>
      <c r="Z31" s="264"/>
      <c r="AA31" s="264"/>
      <c r="AB31" s="264"/>
      <c r="AC31" s="298"/>
      <c r="AD31" s="298"/>
      <c r="AE31" s="298"/>
      <c r="AF31" s="298"/>
    </row>
    <row r="32" spans="1:32" ht="20.25" customHeight="1">
      <c r="A32" s="342" t="s">
        <v>47</v>
      </c>
      <c r="B32" s="312">
        <f>C32*1.43</f>
        <v>114.39999999999999</v>
      </c>
      <c r="C32" s="280">
        <v>80</v>
      </c>
      <c r="D32" s="343"/>
      <c r="E32" s="313"/>
      <c r="F32" s="313"/>
      <c r="G32" s="313"/>
      <c r="H32" s="314"/>
      <c r="I32" s="307"/>
      <c r="J32" s="301">
        <f t="shared" si="2"/>
        <v>0</v>
      </c>
      <c r="K32" s="291"/>
      <c r="L32" s="291"/>
      <c r="M32" s="292"/>
      <c r="N32" s="292"/>
      <c r="O32" s="291"/>
      <c r="P32" s="291"/>
      <c r="Q32" s="278"/>
      <c r="R32" s="278"/>
      <c r="S32" s="402"/>
      <c r="T32" s="402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4"/>
    </row>
    <row r="33" spans="1:32" ht="18.75" customHeight="1">
      <c r="A33" s="342" t="s">
        <v>48</v>
      </c>
      <c r="B33" s="312">
        <f>C33*1.54</f>
        <v>123.2</v>
      </c>
      <c r="C33" s="280">
        <v>80</v>
      </c>
      <c r="D33" s="343"/>
      <c r="E33" s="313"/>
      <c r="F33" s="313"/>
      <c r="G33" s="313"/>
      <c r="H33" s="314"/>
      <c r="I33" s="307"/>
      <c r="J33" s="301">
        <f t="shared" si="2"/>
        <v>0</v>
      </c>
      <c r="K33" s="291"/>
      <c r="L33" s="291"/>
      <c r="M33" s="292"/>
      <c r="N33" s="292"/>
      <c r="O33" s="291"/>
      <c r="P33" s="291"/>
      <c r="Q33" s="278"/>
      <c r="R33" s="278"/>
      <c r="S33" s="402"/>
      <c r="T33" s="402"/>
      <c r="U33" s="264"/>
      <c r="V33" s="264"/>
      <c r="W33" s="264"/>
      <c r="X33" s="264"/>
      <c r="Y33" s="264"/>
      <c r="Z33" s="264"/>
      <c r="AA33" s="264"/>
      <c r="AB33" s="264"/>
      <c r="AC33" s="264"/>
      <c r="AD33" s="264"/>
      <c r="AE33" s="264"/>
      <c r="AF33" s="264"/>
    </row>
    <row r="34" spans="1:32" s="69" customFormat="1" ht="16.5" customHeight="1">
      <c r="A34" s="342" t="s">
        <v>49</v>
      </c>
      <c r="B34" s="312">
        <f>C34*1.67</f>
        <v>133.6</v>
      </c>
      <c r="C34" s="280">
        <v>80</v>
      </c>
      <c r="D34" s="343"/>
      <c r="E34" s="318">
        <f>2*C34/100</f>
        <v>1.6</v>
      </c>
      <c r="F34" s="318">
        <f>0.1*C34/100</f>
        <v>0.08</v>
      </c>
      <c r="G34" s="318">
        <f>19.7*C34/100</f>
        <v>15.76</v>
      </c>
      <c r="H34" s="314"/>
      <c r="I34" s="307">
        <v>0</v>
      </c>
      <c r="J34" s="301">
        <f t="shared" si="2"/>
        <v>0</v>
      </c>
      <c r="K34" s="291"/>
      <c r="L34" s="291"/>
      <c r="M34" s="292"/>
      <c r="N34" s="292"/>
      <c r="O34" s="291"/>
      <c r="P34" s="291"/>
      <c r="Q34" s="295"/>
      <c r="R34" s="295"/>
      <c r="S34" s="402"/>
      <c r="T34" s="403"/>
      <c r="U34" s="264"/>
      <c r="V34" s="264"/>
      <c r="W34" s="264"/>
      <c r="X34" s="264"/>
      <c r="Y34" s="264"/>
      <c r="Z34" s="264"/>
      <c r="AA34" s="264"/>
      <c r="AB34" s="264"/>
      <c r="AC34" s="298"/>
      <c r="AD34" s="298"/>
      <c r="AE34" s="298"/>
      <c r="AF34" s="298"/>
    </row>
    <row r="35" spans="1:32" s="69" customFormat="1" ht="17.25" customHeight="1">
      <c r="A35" s="279" t="s">
        <v>52</v>
      </c>
      <c r="B35" s="294">
        <f>C35*1.19</f>
        <v>17.849999999999998</v>
      </c>
      <c r="C35" s="165">
        <v>15</v>
      </c>
      <c r="D35" s="299"/>
      <c r="E35" s="318">
        <f>1.7*C35/100</f>
        <v>0.255</v>
      </c>
      <c r="F35" s="318">
        <v>0</v>
      </c>
      <c r="G35" s="318">
        <f>9.5*C35/100</f>
        <v>1.425</v>
      </c>
      <c r="H35" s="320"/>
      <c r="I35" s="301">
        <v>0</v>
      </c>
      <c r="J35" s="301">
        <f t="shared" si="2"/>
        <v>0</v>
      </c>
      <c r="K35" s="292"/>
      <c r="L35" s="292"/>
      <c r="M35" s="292"/>
      <c r="N35" s="292"/>
      <c r="O35" s="292"/>
      <c r="P35" s="292"/>
      <c r="Q35" s="295"/>
      <c r="R35" s="295"/>
      <c r="S35" s="402"/>
      <c r="T35" s="403"/>
      <c r="U35" s="264"/>
      <c r="V35" s="264"/>
      <c r="W35" s="264"/>
      <c r="X35" s="264"/>
      <c r="Y35" s="264"/>
      <c r="Z35" s="264"/>
      <c r="AA35" s="264"/>
      <c r="AB35" s="264"/>
      <c r="AC35" s="298"/>
      <c r="AD35" s="298"/>
      <c r="AE35" s="298"/>
      <c r="AF35" s="298"/>
    </row>
    <row r="36" spans="1:32" s="69" customFormat="1" ht="17.25" customHeight="1">
      <c r="A36" s="279" t="s">
        <v>53</v>
      </c>
      <c r="B36" s="165">
        <v>5</v>
      </c>
      <c r="C36" s="280">
        <v>5</v>
      </c>
      <c r="D36" s="299"/>
      <c r="E36" s="288">
        <f>0.6*C36/100</f>
        <v>0.03</v>
      </c>
      <c r="F36" s="288">
        <f>82.5*C36/100</f>
        <v>4.125</v>
      </c>
      <c r="G36" s="288">
        <f>0.9*C36/100</f>
        <v>4.4999999999999998E-2</v>
      </c>
      <c r="H36" s="320"/>
      <c r="I36" s="301">
        <v>0</v>
      </c>
      <c r="J36" s="301">
        <f t="shared" si="2"/>
        <v>0</v>
      </c>
      <c r="K36" s="291"/>
      <c r="L36" s="291"/>
      <c r="M36" s="292"/>
      <c r="N36" s="292"/>
      <c r="O36" s="291"/>
      <c r="P36" s="291"/>
      <c r="Q36" s="306"/>
      <c r="R36" s="306"/>
      <c r="S36" s="402"/>
      <c r="T36" s="403"/>
      <c r="U36" s="264"/>
      <c r="V36" s="264"/>
      <c r="W36" s="264"/>
      <c r="X36" s="264"/>
      <c r="Y36" s="264"/>
      <c r="Z36" s="264"/>
      <c r="AA36" s="264"/>
      <c r="AB36" s="264"/>
      <c r="AC36" s="298"/>
      <c r="AD36" s="298"/>
      <c r="AE36" s="298"/>
      <c r="AF36" s="298"/>
    </row>
    <row r="37" spans="1:32" ht="20.25" customHeight="1">
      <c r="A37" s="642"/>
      <c r="B37" s="642"/>
      <c r="C37" s="642"/>
      <c r="D37" s="337"/>
      <c r="E37" s="270">
        <f>E38-(E38*6/100)</f>
        <v>16.140740000000001</v>
      </c>
      <c r="F37" s="270">
        <f>F38-(F38*12/100)</f>
        <v>12.44144</v>
      </c>
      <c r="G37" s="270">
        <f>G38-(G38*9/100)</f>
        <v>14.79842</v>
      </c>
      <c r="H37" s="297">
        <f>E37*4+F37*9+G37*4</f>
        <v>235.7296</v>
      </c>
      <c r="I37" s="278"/>
      <c r="J37" s="306"/>
      <c r="K37" s="278"/>
      <c r="L37" s="278"/>
      <c r="M37" s="278"/>
      <c r="N37" s="278"/>
      <c r="O37" s="278"/>
      <c r="P37" s="278"/>
      <c r="Q37" s="306"/>
      <c r="R37" s="306"/>
      <c r="S37" s="402"/>
      <c r="T37" s="402"/>
      <c r="U37" s="404"/>
      <c r="V37" s="404"/>
      <c r="W37" s="264"/>
      <c r="X37" s="264"/>
      <c r="Y37" s="264"/>
      <c r="Z37" s="264"/>
      <c r="AA37" s="264"/>
      <c r="AB37" s="264"/>
      <c r="AC37" s="264"/>
      <c r="AD37" s="264"/>
      <c r="AE37" s="264"/>
      <c r="AF37" s="264"/>
    </row>
    <row r="38" spans="1:32" ht="26.1" customHeight="1">
      <c r="A38" s="641" t="s">
        <v>137</v>
      </c>
      <c r="B38" s="641"/>
      <c r="C38" s="641"/>
      <c r="D38" s="275" t="s">
        <v>70</v>
      </c>
      <c r="E38" s="276">
        <f>E39+E40+E41+E42+E44+E46</f>
        <v>17.170999999999999</v>
      </c>
      <c r="F38" s="276">
        <f>F39+F40+F41+F42+F44+F46</f>
        <v>14.138</v>
      </c>
      <c r="G38" s="276">
        <f>G39+G40+G41+G42+G44+G46</f>
        <v>16.262</v>
      </c>
      <c r="H38" s="277">
        <f>G38*4+F38*9+E38*4</f>
        <v>260.97400000000005</v>
      </c>
      <c r="I38" s="278"/>
      <c r="J38" s="356">
        <f>J39+J40+J41+J42+J43+J44+J45+J46</f>
        <v>0</v>
      </c>
      <c r="K38" s="278">
        <v>2.57142857142857E-2</v>
      </c>
      <c r="L38" s="278">
        <v>0.09</v>
      </c>
      <c r="M38" s="278">
        <v>0</v>
      </c>
      <c r="N38" s="278">
        <v>0.26</v>
      </c>
      <c r="O38" s="278">
        <v>26.974285714285699</v>
      </c>
      <c r="P38" s="278">
        <v>140.31</v>
      </c>
      <c r="Q38" s="278">
        <v>11.65</v>
      </c>
      <c r="R38" s="278">
        <v>0.91</v>
      </c>
      <c r="S38" s="402"/>
      <c r="T38" s="402"/>
      <c r="U38" s="404"/>
      <c r="V38" s="40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</row>
    <row r="39" spans="1:32" s="69" customFormat="1" ht="25.5" customHeight="1">
      <c r="A39" s="310" t="s">
        <v>138</v>
      </c>
      <c r="B39" s="331">
        <v>74</v>
      </c>
      <c r="C39" s="294">
        <v>74</v>
      </c>
      <c r="D39" s="275"/>
      <c r="E39" s="288">
        <f>18.9*C39/100</f>
        <v>13.985999999999999</v>
      </c>
      <c r="F39" s="288">
        <f>12.4*C39/100</f>
        <v>9.1760000000000002</v>
      </c>
      <c r="G39" s="288">
        <v>0</v>
      </c>
      <c r="H39" s="320"/>
      <c r="I39" s="301">
        <v>0</v>
      </c>
      <c r="J39" s="307">
        <f>B39*I39/1000</f>
        <v>0</v>
      </c>
      <c r="K39" s="291"/>
      <c r="L39" s="291"/>
      <c r="M39" s="292"/>
      <c r="N39" s="292"/>
      <c r="O39" s="291"/>
      <c r="P39" s="291"/>
      <c r="Q39" s="291"/>
      <c r="R39" s="291"/>
      <c r="S39" s="298"/>
      <c r="T39" s="298"/>
      <c r="U39" s="298"/>
      <c r="V39" s="298"/>
      <c r="W39" s="298"/>
      <c r="X39" s="298"/>
      <c r="Y39" s="298"/>
      <c r="Z39" s="298"/>
      <c r="AA39" s="298"/>
      <c r="AB39" s="298"/>
      <c r="AC39" s="298"/>
      <c r="AD39" s="298"/>
      <c r="AE39" s="298"/>
      <c r="AF39" s="298"/>
    </row>
    <row r="40" spans="1:32" ht="23.25" customHeight="1">
      <c r="A40" s="293" t="s">
        <v>36</v>
      </c>
      <c r="B40" s="165">
        <v>18</v>
      </c>
      <c r="C40" s="165">
        <v>18</v>
      </c>
      <c r="D40" s="275"/>
      <c r="E40" s="295">
        <f>7.6*C40/100</f>
        <v>1.3679999999999999</v>
      </c>
      <c r="F40" s="295">
        <f>0.9*C40/100</f>
        <v>0.16200000000000001</v>
      </c>
      <c r="G40" s="295">
        <f>48.4*C40/100</f>
        <v>8.7119999999999997</v>
      </c>
      <c r="H40" s="320"/>
      <c r="I40" s="301">
        <v>0</v>
      </c>
      <c r="J40" s="307">
        <f>B40*I40/1000</f>
        <v>0</v>
      </c>
      <c r="K40" s="292"/>
      <c r="L40" s="292"/>
      <c r="M40" s="292"/>
      <c r="N40" s="292"/>
      <c r="O40" s="292"/>
      <c r="P40" s="292"/>
      <c r="Q40" s="291"/>
      <c r="R40" s="291"/>
      <c r="S40" s="264"/>
      <c r="T40" s="264"/>
      <c r="U40" s="264"/>
      <c r="V40" s="264"/>
      <c r="W40" s="264"/>
      <c r="X40" s="264"/>
      <c r="Y40" s="264"/>
      <c r="Z40" s="264"/>
      <c r="AA40" s="264"/>
      <c r="AB40" s="264"/>
      <c r="AC40" s="264"/>
      <c r="AD40" s="264"/>
      <c r="AE40" s="264"/>
      <c r="AF40" s="264"/>
    </row>
    <row r="41" spans="1:32" ht="20.25" customHeight="1">
      <c r="A41" s="342" t="s">
        <v>127</v>
      </c>
      <c r="B41" s="287">
        <v>5</v>
      </c>
      <c r="C41" s="287">
        <v>5</v>
      </c>
      <c r="D41" s="275"/>
      <c r="E41" s="313">
        <f>12.7*C41/100</f>
        <v>0.63500000000000001</v>
      </c>
      <c r="F41" s="313">
        <f>11.5*C41/100</f>
        <v>0.57499999999999996</v>
      </c>
      <c r="G41" s="313">
        <f>0.7*C41/100</f>
        <v>3.5000000000000003E-2</v>
      </c>
      <c r="H41" s="314"/>
      <c r="I41" s="307">
        <v>0</v>
      </c>
      <c r="J41" s="307">
        <f>B41*I41/40</f>
        <v>0</v>
      </c>
      <c r="K41" s="291"/>
      <c r="L41" s="291"/>
      <c r="M41" s="292"/>
      <c r="N41" s="292"/>
      <c r="O41" s="291"/>
      <c r="P41" s="291"/>
      <c r="Q41" s="291"/>
      <c r="R41" s="291"/>
      <c r="S41" s="264"/>
      <c r="T41" s="264"/>
      <c r="U41" s="264"/>
      <c r="V41" s="264"/>
      <c r="W41" s="264"/>
      <c r="X41" s="264"/>
      <c r="Y41" s="264"/>
      <c r="Z41" s="264"/>
      <c r="AA41" s="264"/>
      <c r="AB41" s="264"/>
      <c r="AC41" s="264"/>
      <c r="AD41" s="264"/>
      <c r="AE41" s="264"/>
      <c r="AF41" s="264"/>
    </row>
    <row r="42" spans="1:32" ht="26.1" customHeight="1">
      <c r="A42" s="342" t="s">
        <v>52</v>
      </c>
      <c r="B42" s="312">
        <f>C42*1.19</f>
        <v>7.14</v>
      </c>
      <c r="C42" s="287">
        <v>6</v>
      </c>
      <c r="D42" s="275"/>
      <c r="E42" s="318">
        <f>1.7*C42/100</f>
        <v>0.10199999999999999</v>
      </c>
      <c r="F42" s="318">
        <v>0</v>
      </c>
      <c r="G42" s="318">
        <f>9.5*C42/100</f>
        <v>0.56999999999999995</v>
      </c>
      <c r="H42" s="314"/>
      <c r="I42" s="307">
        <v>0</v>
      </c>
      <c r="J42" s="307">
        <f>B42*I42/1000</f>
        <v>0</v>
      </c>
      <c r="K42" s="291"/>
      <c r="L42" s="291"/>
      <c r="M42" s="292"/>
      <c r="N42" s="292"/>
      <c r="O42" s="291"/>
      <c r="P42" s="291"/>
      <c r="Q42" s="278"/>
      <c r="R42" s="306"/>
      <c r="S42" s="264"/>
      <c r="T42" s="264"/>
      <c r="U42" s="264"/>
      <c r="V42" s="264"/>
      <c r="W42" s="264"/>
      <c r="X42" s="264"/>
      <c r="Y42" s="264"/>
      <c r="Z42" s="264"/>
      <c r="AA42" s="264"/>
      <c r="AB42" s="264"/>
      <c r="AC42" s="264"/>
      <c r="AD42" s="264"/>
      <c r="AE42" s="264"/>
      <c r="AF42" s="264"/>
    </row>
    <row r="43" spans="1:32" s="69" customFormat="1" ht="26.1" customHeight="1">
      <c r="A43" s="342" t="s">
        <v>139</v>
      </c>
      <c r="B43" s="287">
        <v>10</v>
      </c>
      <c r="C43" s="287">
        <v>10</v>
      </c>
      <c r="D43" s="275"/>
      <c r="E43" s="313"/>
      <c r="F43" s="313"/>
      <c r="G43" s="313"/>
      <c r="H43" s="314"/>
      <c r="I43" s="307"/>
      <c r="J43" s="307">
        <f>B43*I43/1000</f>
        <v>0</v>
      </c>
      <c r="K43" s="291"/>
      <c r="L43" s="291"/>
      <c r="M43" s="292"/>
      <c r="N43" s="292"/>
      <c r="O43" s="291"/>
      <c r="P43" s="291"/>
      <c r="Q43" s="278"/>
      <c r="R43" s="27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98"/>
      <c r="AE43" s="298"/>
      <c r="AF43" s="298"/>
    </row>
    <row r="44" spans="1:32" ht="26.1" customHeight="1">
      <c r="A44" s="342" t="s">
        <v>62</v>
      </c>
      <c r="B44" s="405">
        <v>10</v>
      </c>
      <c r="C44" s="405">
        <v>10</v>
      </c>
      <c r="D44" s="275"/>
      <c r="E44" s="288">
        <f>10.5*C44/100</f>
        <v>1.05</v>
      </c>
      <c r="F44" s="313">
        <f>1*C44/100</f>
        <v>0.1</v>
      </c>
      <c r="G44" s="313">
        <f>69*C44/100</f>
        <v>6.9</v>
      </c>
      <c r="H44" s="406"/>
      <c r="I44" s="407">
        <v>0</v>
      </c>
      <c r="J44" s="307">
        <f>B44*I44/1000</f>
        <v>0</v>
      </c>
      <c r="K44" s="291"/>
      <c r="L44" s="291"/>
      <c r="M44" s="292"/>
      <c r="N44" s="292"/>
      <c r="O44" s="291"/>
      <c r="P44" s="291"/>
      <c r="Q44" s="301"/>
      <c r="R44" s="301"/>
      <c r="S44" s="264"/>
      <c r="T44" s="264"/>
      <c r="U44" s="264"/>
      <c r="V44" s="264"/>
      <c r="W44" s="264"/>
      <c r="X44" s="264"/>
      <c r="Y44" s="264"/>
      <c r="Z44" s="264"/>
      <c r="AA44" s="264"/>
      <c r="AB44" s="264"/>
      <c r="AC44" s="264"/>
      <c r="AD44" s="264"/>
      <c r="AE44" s="264"/>
      <c r="AF44" s="264"/>
    </row>
    <row r="45" spans="1:32" ht="26.1" customHeight="1">
      <c r="A45" s="342" t="s">
        <v>32</v>
      </c>
      <c r="B45" s="405">
        <v>1</v>
      </c>
      <c r="C45" s="405">
        <v>1</v>
      </c>
      <c r="D45" s="275"/>
      <c r="E45" s="288"/>
      <c r="F45" s="313"/>
      <c r="G45" s="313"/>
      <c r="H45" s="406"/>
      <c r="I45" s="407">
        <v>0</v>
      </c>
      <c r="J45" s="307">
        <f>B45*I45/1000</f>
        <v>0</v>
      </c>
      <c r="K45" s="291"/>
      <c r="L45" s="291"/>
      <c r="M45" s="292"/>
      <c r="N45" s="292"/>
      <c r="O45" s="291"/>
      <c r="P45" s="291"/>
      <c r="Q45" s="301"/>
      <c r="R45" s="301"/>
      <c r="S45" s="264"/>
      <c r="T45" s="264"/>
      <c r="U45" s="264"/>
      <c r="V45" s="264"/>
      <c r="W45" s="264"/>
      <c r="X45" s="264"/>
      <c r="Y45" s="264"/>
      <c r="Z45" s="264"/>
      <c r="AA45" s="264"/>
      <c r="AB45" s="264"/>
      <c r="AC45" s="264"/>
      <c r="AD45" s="264"/>
      <c r="AE45" s="264"/>
      <c r="AF45" s="264"/>
    </row>
    <row r="46" spans="1:32" s="69" customFormat="1" ht="26.1" customHeight="1">
      <c r="A46" s="342" t="s">
        <v>53</v>
      </c>
      <c r="B46" s="405">
        <v>5</v>
      </c>
      <c r="C46" s="405">
        <v>5</v>
      </c>
      <c r="D46" s="275"/>
      <c r="E46" s="288">
        <f>0.6*C46/100</f>
        <v>0.03</v>
      </c>
      <c r="F46" s="288">
        <f>82.5*C46/100</f>
        <v>4.125</v>
      </c>
      <c r="G46" s="288">
        <f>0.9*C46/100</f>
        <v>4.4999999999999998E-2</v>
      </c>
      <c r="H46" s="406"/>
      <c r="I46" s="407">
        <v>0</v>
      </c>
      <c r="J46" s="307">
        <f>B46*I46/1000</f>
        <v>0</v>
      </c>
      <c r="K46" s="291"/>
      <c r="L46" s="291"/>
      <c r="M46" s="292"/>
      <c r="N46" s="292"/>
      <c r="O46" s="291"/>
      <c r="P46" s="291"/>
      <c r="Q46" s="278"/>
      <c r="R46" s="278"/>
      <c r="S46" s="298"/>
      <c r="T46" s="298"/>
      <c r="U46" s="298"/>
      <c r="V46" s="298"/>
      <c r="W46" s="298"/>
      <c r="X46" s="298"/>
      <c r="Y46" s="298"/>
      <c r="Z46" s="298"/>
      <c r="AA46" s="298"/>
      <c r="AB46" s="298"/>
      <c r="AC46" s="298"/>
      <c r="AD46" s="298"/>
      <c r="AE46" s="298"/>
      <c r="AF46" s="298"/>
    </row>
    <row r="47" spans="1:32" ht="21" customHeight="1">
      <c r="A47" s="408"/>
      <c r="B47" s="409"/>
      <c r="C47" s="410"/>
      <c r="D47" s="275"/>
      <c r="E47" s="270">
        <f>E48-(E48*6/100)</f>
        <v>3.4347599999999998</v>
      </c>
      <c r="F47" s="270">
        <f>F48-(F48*12/100)</f>
        <v>4.2741600000000002</v>
      </c>
      <c r="G47" s="270">
        <f>G48-(G48*9/100)</f>
        <v>28.77693</v>
      </c>
      <c r="H47" s="329">
        <f>E47*4+F47*9+G47*4</f>
        <v>167.3142</v>
      </c>
      <c r="I47" s="407"/>
      <c r="J47" s="291"/>
      <c r="K47" s="291"/>
      <c r="L47" s="291"/>
      <c r="M47" s="292"/>
      <c r="N47" s="292"/>
      <c r="O47" s="291"/>
      <c r="P47" s="291"/>
      <c r="Q47" s="291"/>
      <c r="R47" s="291"/>
      <c r="S47" s="264"/>
      <c r="T47" s="264"/>
      <c r="U47" s="264"/>
      <c r="V47" s="264"/>
      <c r="W47" s="264"/>
      <c r="X47" s="264"/>
      <c r="Y47" s="264"/>
      <c r="Z47" s="264"/>
      <c r="AA47" s="264"/>
      <c r="AB47" s="264"/>
      <c r="AC47" s="264"/>
      <c r="AD47" s="264"/>
      <c r="AE47" s="264"/>
      <c r="AF47" s="264"/>
    </row>
    <row r="48" spans="1:32" s="69" customFormat="1" ht="26.1" customHeight="1">
      <c r="A48" s="632" t="s">
        <v>140</v>
      </c>
      <c r="B48" s="632"/>
      <c r="C48" s="632"/>
      <c r="D48" s="275">
        <v>180</v>
      </c>
      <c r="E48" s="259">
        <f>E49+E50+E51+E52+E53+E54+E55</f>
        <v>3.6539999999999999</v>
      </c>
      <c r="F48" s="259">
        <f>F49+F50+F51+F52+F53+F54+F55</f>
        <v>4.8570000000000002</v>
      </c>
      <c r="G48" s="259">
        <f>G49+G50+G51+G52+G53+G54+G55</f>
        <v>31.623000000000001</v>
      </c>
      <c r="H48" s="304">
        <f>E48*4+F48*9+G48*4</f>
        <v>184.821</v>
      </c>
      <c r="I48" s="306"/>
      <c r="J48" s="356">
        <f>J49+J50+J51+J52+J53+J54+J55</f>
        <v>0</v>
      </c>
      <c r="K48" s="306">
        <v>13.87</v>
      </c>
      <c r="L48" s="278">
        <v>0.12</v>
      </c>
      <c r="M48" s="278">
        <v>7.0000000000000007E-2</v>
      </c>
      <c r="N48" s="278">
        <v>0.2</v>
      </c>
      <c r="O48" s="278">
        <v>43.08</v>
      </c>
      <c r="P48" s="278">
        <v>112.6</v>
      </c>
      <c r="Q48" s="278">
        <v>15</v>
      </c>
      <c r="R48" s="278">
        <v>1.2</v>
      </c>
      <c r="S48" s="298"/>
      <c r="T48" s="298"/>
      <c r="U48" s="298"/>
      <c r="V48" s="298"/>
      <c r="W48" s="298"/>
      <c r="X48" s="298"/>
      <c r="Y48" s="298"/>
      <c r="Z48" s="298"/>
      <c r="AA48" s="298"/>
      <c r="AB48" s="298"/>
      <c r="AC48" s="298"/>
      <c r="AD48" s="298"/>
      <c r="AE48" s="298"/>
      <c r="AF48" s="298"/>
    </row>
    <row r="49" spans="1:32" ht="18" customHeight="1">
      <c r="A49" s="279" t="s">
        <v>46</v>
      </c>
      <c r="B49" s="286">
        <f>C49*1.33</f>
        <v>207.48000000000002</v>
      </c>
      <c r="C49" s="411">
        <v>156</v>
      </c>
      <c r="D49" s="280"/>
      <c r="E49" s="318"/>
      <c r="F49" s="318"/>
      <c r="G49" s="318"/>
      <c r="H49" s="260"/>
      <c r="I49" s="284"/>
      <c r="J49" s="412">
        <f t="shared" ref="J49:J55" si="3">I49*B49/1000</f>
        <v>0</v>
      </c>
      <c r="K49" s="292"/>
      <c r="L49" s="292"/>
      <c r="M49" s="292"/>
      <c r="N49" s="292"/>
      <c r="O49" s="292"/>
      <c r="P49" s="292"/>
      <c r="Q49" s="291"/>
      <c r="R49" s="291"/>
      <c r="S49" s="264"/>
      <c r="T49" s="264"/>
      <c r="U49" s="264"/>
      <c r="V49" s="264"/>
      <c r="W49" s="264"/>
      <c r="X49" s="264"/>
      <c r="Y49" s="264"/>
      <c r="Z49" s="264"/>
      <c r="AA49" s="264"/>
      <c r="AB49" s="264"/>
      <c r="AC49" s="264"/>
      <c r="AD49" s="264"/>
      <c r="AE49" s="264"/>
      <c r="AF49" s="264"/>
    </row>
    <row r="50" spans="1:32" ht="17.25" customHeight="1">
      <c r="A50" s="342" t="s">
        <v>47</v>
      </c>
      <c r="B50" s="286">
        <f>C50*1.43</f>
        <v>223.07999999999998</v>
      </c>
      <c r="C50" s="280">
        <v>156</v>
      </c>
      <c r="D50" s="316"/>
      <c r="E50" s="295"/>
      <c r="F50" s="295"/>
      <c r="G50" s="295"/>
      <c r="H50" s="260"/>
      <c r="I50" s="270"/>
      <c r="J50" s="412">
        <f t="shared" si="3"/>
        <v>0</v>
      </c>
      <c r="K50" s="291"/>
      <c r="L50" s="291"/>
      <c r="M50" s="292"/>
      <c r="N50" s="292"/>
      <c r="O50" s="291"/>
      <c r="P50" s="291"/>
      <c r="Q50" s="291"/>
      <c r="R50" s="291"/>
      <c r="S50" s="264"/>
      <c r="T50" s="264"/>
      <c r="U50" s="264"/>
      <c r="V50" s="264"/>
      <c r="W50" s="264"/>
      <c r="X50" s="264"/>
      <c r="Y50" s="264"/>
      <c r="Z50" s="264"/>
      <c r="AA50" s="264"/>
      <c r="AB50" s="264"/>
      <c r="AC50" s="264"/>
      <c r="AD50" s="264"/>
      <c r="AE50" s="264"/>
      <c r="AF50" s="264"/>
    </row>
    <row r="51" spans="1:32" s="69" customFormat="1" ht="18" customHeight="1">
      <c r="A51" s="342" t="s">
        <v>48</v>
      </c>
      <c r="B51" s="286">
        <f>C51*1.54</f>
        <v>240.24</v>
      </c>
      <c r="C51" s="280">
        <v>156</v>
      </c>
      <c r="D51" s="316"/>
      <c r="E51" s="295"/>
      <c r="F51" s="295"/>
      <c r="G51" s="295"/>
      <c r="H51" s="260"/>
      <c r="I51" s="270"/>
      <c r="J51" s="412">
        <f t="shared" si="3"/>
        <v>0</v>
      </c>
      <c r="K51" s="291"/>
      <c r="L51" s="291"/>
      <c r="M51" s="292"/>
      <c r="N51" s="292"/>
      <c r="O51" s="291"/>
      <c r="P51" s="291"/>
      <c r="Q51" s="291"/>
      <c r="R51" s="291"/>
      <c r="S51" s="298"/>
      <c r="T51" s="298"/>
      <c r="U51" s="298"/>
      <c r="V51" s="298"/>
      <c r="W51" s="298"/>
      <c r="X51" s="298"/>
      <c r="Y51" s="298"/>
      <c r="Z51" s="298"/>
      <c r="AA51" s="298"/>
      <c r="AB51" s="298"/>
      <c r="AC51" s="298"/>
      <c r="AD51" s="298"/>
      <c r="AE51" s="298"/>
      <c r="AF51" s="298"/>
    </row>
    <row r="52" spans="1:32" s="69" customFormat="1" ht="24.75" customHeight="1">
      <c r="A52" s="342" t="s">
        <v>49</v>
      </c>
      <c r="B52" s="286">
        <f>C52*1.67</f>
        <v>260.52</v>
      </c>
      <c r="C52" s="280">
        <v>156</v>
      </c>
      <c r="D52" s="316"/>
      <c r="E52" s="318">
        <f>2*C52/100</f>
        <v>3.12</v>
      </c>
      <c r="F52" s="318">
        <f>0.1*C52/100</f>
        <v>0.15600000000000003</v>
      </c>
      <c r="G52" s="318">
        <f>19.7*C52/100</f>
        <v>30.731999999999999</v>
      </c>
      <c r="H52" s="260"/>
      <c r="I52" s="270">
        <v>0</v>
      </c>
      <c r="J52" s="412">
        <f t="shared" si="3"/>
        <v>0</v>
      </c>
      <c r="K52" s="291"/>
      <c r="L52" s="291"/>
      <c r="M52" s="292"/>
      <c r="N52" s="292"/>
      <c r="O52" s="291"/>
      <c r="P52" s="291"/>
      <c r="Q52" s="306"/>
      <c r="R52" s="306"/>
      <c r="S52" s="298"/>
      <c r="T52" s="298"/>
      <c r="U52" s="298"/>
      <c r="V52" s="298"/>
      <c r="W52" s="298"/>
      <c r="X52" s="298"/>
      <c r="Y52" s="298"/>
      <c r="Z52" s="298"/>
      <c r="AA52" s="298"/>
      <c r="AB52" s="298"/>
      <c r="AC52" s="298"/>
      <c r="AD52" s="298"/>
      <c r="AE52" s="298"/>
      <c r="AF52" s="298"/>
    </row>
    <row r="53" spans="1:32" s="69" customFormat="1" ht="24" customHeight="1">
      <c r="A53" s="342" t="s">
        <v>30</v>
      </c>
      <c r="B53" s="280">
        <v>18</v>
      </c>
      <c r="C53" s="411">
        <v>18</v>
      </c>
      <c r="D53" s="316"/>
      <c r="E53" s="295">
        <f>2.8*C53/100</f>
        <v>0.504</v>
      </c>
      <c r="F53" s="295">
        <f>3.2*C53/100</f>
        <v>0.57600000000000007</v>
      </c>
      <c r="G53" s="295">
        <f>4.7*C53/100</f>
        <v>0.84600000000000009</v>
      </c>
      <c r="H53" s="260"/>
      <c r="I53" s="270">
        <v>0</v>
      </c>
      <c r="J53" s="412">
        <f t="shared" si="3"/>
        <v>0</v>
      </c>
      <c r="K53" s="291"/>
      <c r="L53" s="291"/>
      <c r="M53" s="292"/>
      <c r="N53" s="292"/>
      <c r="O53" s="291"/>
      <c r="P53" s="291"/>
      <c r="Q53" s="307"/>
      <c r="R53" s="307"/>
      <c r="S53" s="298"/>
      <c r="T53" s="298"/>
      <c r="U53" s="298"/>
      <c r="V53" s="298"/>
      <c r="W53" s="298"/>
      <c r="X53" s="298"/>
      <c r="Y53" s="298"/>
      <c r="Z53" s="298"/>
      <c r="AA53" s="298"/>
      <c r="AB53" s="298"/>
      <c r="AC53" s="298"/>
      <c r="AD53" s="298"/>
      <c r="AE53" s="298"/>
      <c r="AF53" s="298"/>
    </row>
    <row r="54" spans="1:32" s="69" customFormat="1" ht="17.25" customHeight="1">
      <c r="A54" s="342" t="s">
        <v>32</v>
      </c>
      <c r="B54" s="280">
        <v>1</v>
      </c>
      <c r="C54" s="411">
        <v>1</v>
      </c>
      <c r="D54" s="316"/>
      <c r="E54" s="295"/>
      <c r="F54" s="295"/>
      <c r="G54" s="295"/>
      <c r="H54" s="260"/>
      <c r="I54" s="270">
        <v>0</v>
      </c>
      <c r="J54" s="412">
        <f t="shared" si="3"/>
        <v>0</v>
      </c>
      <c r="K54" s="291"/>
      <c r="L54" s="291"/>
      <c r="M54" s="292"/>
      <c r="N54" s="292"/>
      <c r="O54" s="291"/>
      <c r="P54" s="291"/>
      <c r="Q54" s="319"/>
      <c r="R54" s="319"/>
      <c r="S54" s="298"/>
      <c r="T54" s="298"/>
      <c r="U54" s="298"/>
      <c r="V54" s="298"/>
      <c r="W54" s="298"/>
      <c r="X54" s="298"/>
      <c r="Y54" s="298"/>
      <c r="Z54" s="298"/>
      <c r="AA54" s="298"/>
      <c r="AB54" s="298"/>
      <c r="AC54" s="298"/>
      <c r="AD54" s="298"/>
      <c r="AE54" s="298"/>
      <c r="AF54" s="298"/>
    </row>
    <row r="55" spans="1:32" s="69" customFormat="1" ht="17.25" customHeight="1">
      <c r="A55" s="293" t="s">
        <v>33</v>
      </c>
      <c r="B55" s="280">
        <v>5</v>
      </c>
      <c r="C55" s="411">
        <v>5</v>
      </c>
      <c r="D55" s="280"/>
      <c r="E55" s="288">
        <f>0.6*C55/100</f>
        <v>0.03</v>
      </c>
      <c r="F55" s="288">
        <f>82.5*C55/100</f>
        <v>4.125</v>
      </c>
      <c r="G55" s="288">
        <f>0.9*C55/100</f>
        <v>4.4999999999999998E-2</v>
      </c>
      <c r="H55" s="260"/>
      <c r="I55" s="284">
        <v>0</v>
      </c>
      <c r="J55" s="412">
        <f t="shared" si="3"/>
        <v>0</v>
      </c>
      <c r="K55" s="291"/>
      <c r="L55" s="291"/>
      <c r="M55" s="292"/>
      <c r="N55" s="292"/>
      <c r="O55" s="291"/>
      <c r="P55" s="291"/>
      <c r="Q55" s="291"/>
      <c r="R55" s="291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AC55" s="298"/>
      <c r="AD55" s="298"/>
      <c r="AE55" s="298"/>
      <c r="AF55" s="298"/>
    </row>
    <row r="56" spans="1:32" s="69" customFormat="1" ht="24" customHeight="1">
      <c r="A56" s="643" t="s">
        <v>100</v>
      </c>
      <c r="B56" s="643"/>
      <c r="C56" s="643"/>
      <c r="D56" s="643"/>
      <c r="E56" s="643"/>
      <c r="F56" s="643"/>
      <c r="G56" s="643"/>
      <c r="H56" s="643"/>
      <c r="I56" s="643"/>
      <c r="J56" s="643"/>
      <c r="K56" s="643"/>
      <c r="L56" s="643"/>
      <c r="M56" s="643"/>
      <c r="N56" s="643"/>
      <c r="O56" s="643"/>
      <c r="P56" s="643"/>
      <c r="Q56" s="643"/>
      <c r="R56" s="643"/>
      <c r="S56" s="298"/>
      <c r="T56" s="298"/>
      <c r="U56" s="298"/>
      <c r="V56" s="298"/>
      <c r="W56" s="298"/>
      <c r="X56" s="298"/>
      <c r="Y56" s="298"/>
      <c r="Z56" s="298"/>
      <c r="AA56" s="298"/>
      <c r="AB56" s="298"/>
      <c r="AC56" s="298"/>
      <c r="AD56" s="298"/>
      <c r="AE56" s="298"/>
      <c r="AF56" s="298"/>
    </row>
    <row r="57" spans="1:32" s="69" customFormat="1" ht="24" customHeight="1">
      <c r="A57" s="413"/>
      <c r="B57" s="414"/>
      <c r="C57" s="415"/>
      <c r="D57" s="416"/>
      <c r="E57" s="270">
        <f>E58-(E58*6/100)</f>
        <v>4.0748999999999995</v>
      </c>
      <c r="F57" s="270">
        <f>F58-(F58*12/100)</f>
        <v>15.766080000000004</v>
      </c>
      <c r="G57" s="270">
        <f>G58-(G58*9/100)</f>
        <v>12.997530000000003</v>
      </c>
      <c r="H57" s="329">
        <f>E57*4+F57*9+G57*4</f>
        <v>210.18444000000005</v>
      </c>
      <c r="I57" s="301"/>
      <c r="J57" s="284"/>
      <c r="K57" s="417"/>
      <c r="L57" s="292"/>
      <c r="M57" s="292"/>
      <c r="N57" s="292"/>
      <c r="O57" s="292"/>
      <c r="P57" s="292"/>
      <c r="Q57" s="292"/>
      <c r="R57" s="292"/>
      <c r="S57" s="298"/>
      <c r="T57" s="298"/>
      <c r="U57" s="298"/>
      <c r="V57" s="298"/>
      <c r="W57" s="298"/>
      <c r="X57" s="298"/>
      <c r="Y57" s="298"/>
      <c r="Z57" s="298"/>
      <c r="AA57" s="298"/>
      <c r="AB57" s="298"/>
      <c r="AC57" s="298"/>
      <c r="AD57" s="298"/>
      <c r="AE57" s="298"/>
      <c r="AF57" s="298"/>
    </row>
    <row r="58" spans="1:32" s="69" customFormat="1" ht="24" customHeight="1">
      <c r="A58" s="636" t="s">
        <v>141</v>
      </c>
      <c r="B58" s="636"/>
      <c r="C58" s="636"/>
      <c r="D58" s="275">
        <v>180</v>
      </c>
      <c r="E58" s="276">
        <f>E59+E60+E61+E62+E63+E64</f>
        <v>4.335</v>
      </c>
      <c r="F58" s="276">
        <f>F59+F60+F61+F62+F63+F64</f>
        <v>17.916000000000004</v>
      </c>
      <c r="G58" s="276">
        <f>G59+G60+G61+G62+G63+G64</f>
        <v>14.283000000000003</v>
      </c>
      <c r="H58" s="304">
        <f>G58*4+F58*9+E58*4</f>
        <v>235.71600000000004</v>
      </c>
      <c r="I58" s="278"/>
      <c r="J58" s="418">
        <f>J59+J61</f>
        <v>0</v>
      </c>
      <c r="K58" s="306">
        <v>0</v>
      </c>
      <c r="L58" s="278">
        <v>0.16800000000000001</v>
      </c>
      <c r="M58" s="278">
        <v>0.24</v>
      </c>
      <c r="N58" s="278">
        <v>0.6</v>
      </c>
      <c r="O58" s="278">
        <v>11.916</v>
      </c>
      <c r="P58" s="278">
        <v>168.672</v>
      </c>
      <c r="Q58" s="278">
        <v>25.643999999999998</v>
      </c>
      <c r="R58" s="278">
        <v>1.6919999999999999</v>
      </c>
      <c r="S58" s="298"/>
      <c r="T58" s="298"/>
      <c r="U58" s="298"/>
      <c r="V58" s="298"/>
      <c r="W58" s="298"/>
      <c r="X58" s="298"/>
      <c r="Y58" s="298"/>
      <c r="Z58" s="298"/>
      <c r="AA58" s="298"/>
      <c r="AB58" s="298"/>
      <c r="AC58" s="298"/>
      <c r="AD58" s="298"/>
      <c r="AE58" s="298"/>
      <c r="AF58" s="298"/>
    </row>
    <row r="59" spans="1:32" s="69" customFormat="1" ht="24" customHeight="1">
      <c r="A59" s="279" t="s">
        <v>142</v>
      </c>
      <c r="B59" s="280">
        <v>286</v>
      </c>
      <c r="C59" s="280">
        <v>209</v>
      </c>
      <c r="D59" s="286"/>
      <c r="E59" s="318">
        <f>1.8*C59/100</f>
        <v>3.762</v>
      </c>
      <c r="F59" s="318">
        <v>0</v>
      </c>
      <c r="G59" s="318">
        <f>5.4*C59/100</f>
        <v>11.286000000000001</v>
      </c>
      <c r="H59" s="318"/>
      <c r="I59" s="284">
        <v>0</v>
      </c>
      <c r="J59" s="284">
        <f>B59*I59/1000</f>
        <v>0</v>
      </c>
      <c r="K59" s="284"/>
      <c r="L59" s="284"/>
      <c r="M59" s="284"/>
      <c r="N59" s="284"/>
      <c r="O59" s="284"/>
      <c r="P59" s="284"/>
      <c r="Q59" s="284"/>
      <c r="R59" s="284"/>
      <c r="S59" s="298"/>
      <c r="T59" s="298"/>
      <c r="U59" s="298"/>
      <c r="V59" s="298"/>
      <c r="W59" s="298"/>
      <c r="X59" s="298"/>
      <c r="Y59" s="298"/>
      <c r="Z59" s="298"/>
      <c r="AA59" s="298"/>
      <c r="AB59" s="298"/>
      <c r="AC59" s="298"/>
      <c r="AD59" s="298"/>
      <c r="AE59" s="298"/>
      <c r="AF59" s="298"/>
    </row>
    <row r="60" spans="1:32" ht="19.5" customHeight="1">
      <c r="A60" s="279" t="s">
        <v>96</v>
      </c>
      <c r="B60" s="280">
        <v>8</v>
      </c>
      <c r="C60" s="280">
        <v>8</v>
      </c>
      <c r="D60" s="286"/>
      <c r="E60" s="295">
        <v>0</v>
      </c>
      <c r="F60" s="295">
        <f>99.9*C60/100</f>
        <v>7.9920000000000009</v>
      </c>
      <c r="G60" s="295">
        <v>0</v>
      </c>
      <c r="H60" s="283"/>
      <c r="I60" s="284"/>
      <c r="J60" s="284">
        <f>B60*I60/1000</f>
        <v>0</v>
      </c>
      <c r="K60" s="284"/>
      <c r="L60" s="301"/>
      <c r="M60" s="301"/>
      <c r="N60" s="301"/>
      <c r="O60" s="301"/>
      <c r="P60" s="301"/>
      <c r="Q60" s="301"/>
      <c r="R60" s="301"/>
      <c r="S60" s="264"/>
      <c r="T60" s="264"/>
      <c r="U60" s="264"/>
      <c r="V60" s="264"/>
      <c r="W60" s="264"/>
      <c r="X60" s="264"/>
      <c r="Y60" s="264"/>
      <c r="Z60" s="264"/>
      <c r="AA60" s="264"/>
      <c r="AB60" s="264"/>
      <c r="AC60" s="264"/>
      <c r="AD60" s="264"/>
      <c r="AE60" s="264"/>
      <c r="AF60" s="264"/>
    </row>
    <row r="61" spans="1:32" ht="26.1" customHeight="1">
      <c r="A61" s="293" t="s">
        <v>143</v>
      </c>
      <c r="B61" s="280">
        <v>15</v>
      </c>
      <c r="C61" s="280">
        <v>12</v>
      </c>
      <c r="D61" s="286"/>
      <c r="E61" s="288">
        <f>0.6*C61/100</f>
        <v>7.1999999999999995E-2</v>
      </c>
      <c r="F61" s="288">
        <f>82.5*C61/100</f>
        <v>9.9</v>
      </c>
      <c r="G61" s="288">
        <f>0.9*C61/100</f>
        <v>0.10800000000000001</v>
      </c>
      <c r="H61" s="283"/>
      <c r="I61" s="284">
        <v>0</v>
      </c>
      <c r="J61" s="284">
        <f>B61*I61/1000</f>
        <v>0</v>
      </c>
      <c r="K61" s="284"/>
      <c r="L61" s="301"/>
      <c r="M61" s="301"/>
      <c r="N61" s="301"/>
      <c r="O61" s="301"/>
      <c r="P61" s="301"/>
      <c r="Q61" s="301"/>
      <c r="R61" s="301"/>
      <c r="S61" s="264"/>
      <c r="T61" s="264"/>
      <c r="U61" s="264"/>
      <c r="V61" s="264"/>
      <c r="W61" s="264"/>
      <c r="X61" s="264"/>
      <c r="Y61" s="264"/>
      <c r="Z61" s="264"/>
      <c r="AA61" s="264"/>
      <c r="AB61" s="264"/>
      <c r="AC61" s="264"/>
      <c r="AD61" s="264"/>
      <c r="AE61" s="264"/>
      <c r="AF61" s="264"/>
    </row>
    <row r="62" spans="1:32" ht="26.1" customHeight="1">
      <c r="A62" s="293" t="s">
        <v>52</v>
      </c>
      <c r="B62" s="280">
        <v>11</v>
      </c>
      <c r="C62" s="280">
        <v>9</v>
      </c>
      <c r="D62" s="286"/>
      <c r="E62" s="318">
        <f>1.7*C62/100</f>
        <v>0.153</v>
      </c>
      <c r="F62" s="318">
        <v>0</v>
      </c>
      <c r="G62" s="318">
        <f>9.5*C62/100</f>
        <v>0.85499999999999998</v>
      </c>
      <c r="H62" s="283"/>
      <c r="I62" s="284"/>
      <c r="J62" s="284"/>
      <c r="K62" s="284"/>
      <c r="L62" s="301"/>
      <c r="M62" s="301"/>
      <c r="N62" s="301"/>
      <c r="O62" s="301"/>
      <c r="P62" s="301"/>
      <c r="Q62" s="301"/>
      <c r="R62" s="301"/>
      <c r="S62" s="264"/>
      <c r="T62" s="264"/>
      <c r="U62" s="264"/>
      <c r="V62" s="264"/>
      <c r="W62" s="264"/>
      <c r="X62" s="264"/>
      <c r="Y62" s="264"/>
      <c r="Z62" s="264"/>
      <c r="AA62" s="264"/>
      <c r="AB62" s="264"/>
      <c r="AC62" s="264"/>
      <c r="AD62" s="264"/>
      <c r="AE62" s="264"/>
      <c r="AF62" s="264"/>
    </row>
    <row r="63" spans="1:32" ht="26.1" customHeight="1">
      <c r="A63" s="293" t="s">
        <v>144</v>
      </c>
      <c r="B63" s="280">
        <v>2</v>
      </c>
      <c r="C63" s="280">
        <v>2</v>
      </c>
      <c r="D63" s="286"/>
      <c r="E63" s="318">
        <f>4.8*C63/100</f>
        <v>9.6000000000000002E-2</v>
      </c>
      <c r="F63" s="318">
        <v>0</v>
      </c>
      <c r="G63" s="318">
        <f>18.9*C63/100</f>
        <v>0.37799999999999995</v>
      </c>
      <c r="H63" s="283"/>
      <c r="I63" s="284"/>
      <c r="J63" s="284"/>
      <c r="K63" s="284"/>
      <c r="L63" s="301"/>
      <c r="M63" s="301"/>
      <c r="N63" s="301"/>
      <c r="O63" s="301"/>
      <c r="P63" s="301"/>
      <c r="Q63" s="301"/>
      <c r="R63" s="301"/>
      <c r="S63" s="264"/>
      <c r="T63" s="264"/>
      <c r="U63" s="264"/>
      <c r="V63" s="264"/>
      <c r="W63" s="264"/>
      <c r="X63" s="264"/>
      <c r="Y63" s="264"/>
      <c r="Z63" s="264"/>
      <c r="AA63" s="264"/>
      <c r="AB63" s="264"/>
      <c r="AC63" s="264"/>
      <c r="AD63" s="264"/>
      <c r="AE63" s="264"/>
      <c r="AF63" s="264"/>
    </row>
    <row r="64" spans="1:32" s="69" customFormat="1" ht="26.1" customHeight="1">
      <c r="A64" s="293" t="s">
        <v>62</v>
      </c>
      <c r="B64" s="280">
        <v>2.4</v>
      </c>
      <c r="C64" s="280">
        <v>2.4</v>
      </c>
      <c r="D64" s="286"/>
      <c r="E64" s="295">
        <f>10.5*C64/100</f>
        <v>0.252</v>
      </c>
      <c r="F64" s="295">
        <f>1*C64/100</f>
        <v>2.4E-2</v>
      </c>
      <c r="G64" s="318">
        <f>69*C64/100</f>
        <v>1.6559999999999999</v>
      </c>
      <c r="H64" s="283"/>
      <c r="I64" s="284"/>
      <c r="J64" s="284"/>
      <c r="K64" s="284"/>
      <c r="L64" s="301"/>
      <c r="M64" s="301"/>
      <c r="N64" s="301"/>
      <c r="O64" s="301"/>
      <c r="P64" s="301"/>
      <c r="Q64" s="301"/>
      <c r="R64" s="301"/>
      <c r="S64" s="298"/>
      <c r="T64" s="298"/>
      <c r="U64" s="298"/>
      <c r="V64" s="298"/>
      <c r="W64" s="298"/>
      <c r="X64" s="298"/>
      <c r="Y64" s="298"/>
      <c r="Z64" s="298"/>
      <c r="AA64" s="298"/>
      <c r="AB64" s="298"/>
      <c r="AC64" s="298"/>
      <c r="AD64" s="298"/>
      <c r="AE64" s="298"/>
      <c r="AF64" s="298"/>
    </row>
    <row r="65" spans="1:32" s="69" customFormat="1" ht="26.1" customHeight="1">
      <c r="A65" s="630" t="s">
        <v>145</v>
      </c>
      <c r="B65" s="630"/>
      <c r="C65" s="630"/>
      <c r="D65" s="275" t="s">
        <v>70</v>
      </c>
      <c r="E65" s="276">
        <f>E66+E69+E70</f>
        <v>0.6</v>
      </c>
      <c r="F65" s="276">
        <f>F66+F69+F70</f>
        <v>4.9950000000000001</v>
      </c>
      <c r="G65" s="276">
        <f>G66+G69+G70</f>
        <v>4.2</v>
      </c>
      <c r="H65" s="304">
        <f>G65*4+F65*9+E65*4</f>
        <v>64.155000000000001</v>
      </c>
      <c r="I65" s="278"/>
      <c r="J65" s="278">
        <f>SUM(J66:J70)</f>
        <v>0</v>
      </c>
      <c r="K65" s="278">
        <v>24.75</v>
      </c>
      <c r="L65" s="278">
        <v>0.06</v>
      </c>
      <c r="M65" s="278">
        <v>0</v>
      </c>
      <c r="N65" s="278">
        <v>2.92</v>
      </c>
      <c r="O65" s="278">
        <v>17.93</v>
      </c>
      <c r="P65" s="278">
        <v>25.58</v>
      </c>
      <c r="Q65" s="278">
        <v>19.5</v>
      </c>
      <c r="R65" s="278">
        <v>0.89</v>
      </c>
      <c r="S65" s="298"/>
      <c r="T65" s="298"/>
      <c r="U65" s="298"/>
      <c r="V65" s="298"/>
      <c r="W65" s="298"/>
      <c r="X65" s="298"/>
      <c r="Y65" s="298"/>
      <c r="Z65" s="298"/>
      <c r="AA65" s="298"/>
      <c r="AB65" s="298"/>
      <c r="AC65" s="298"/>
      <c r="AD65" s="298"/>
      <c r="AE65" s="298"/>
      <c r="AF65" s="298"/>
    </row>
    <row r="66" spans="1:32" ht="26.1" customHeight="1">
      <c r="A66" s="279" t="s">
        <v>146</v>
      </c>
      <c r="B66" s="286">
        <f>C66*1.18</f>
        <v>112.1</v>
      </c>
      <c r="C66" s="280">
        <v>95</v>
      </c>
      <c r="D66" s="280"/>
      <c r="E66" s="318">
        <f>0.6*C66/100</f>
        <v>0.56999999999999995</v>
      </c>
      <c r="F66" s="318">
        <v>0</v>
      </c>
      <c r="G66" s="318">
        <f>4.2*C66/100</f>
        <v>3.99</v>
      </c>
      <c r="H66" s="318"/>
      <c r="I66" s="284"/>
      <c r="J66" s="284">
        <f>I66*B66/1000</f>
        <v>0</v>
      </c>
      <c r="K66" s="284"/>
      <c r="L66" s="278"/>
      <c r="M66" s="278"/>
      <c r="N66" s="278"/>
      <c r="O66" s="278"/>
      <c r="P66" s="278"/>
      <c r="Q66" s="278"/>
      <c r="R66" s="278"/>
      <c r="S66" s="264"/>
      <c r="T66" s="264"/>
      <c r="U66" s="264"/>
      <c r="V66" s="264"/>
      <c r="W66" s="264"/>
      <c r="X66" s="264"/>
      <c r="Y66" s="264"/>
      <c r="Z66" s="264"/>
      <c r="AA66" s="264"/>
      <c r="AB66" s="264"/>
      <c r="AC66" s="264"/>
      <c r="AD66" s="264"/>
      <c r="AE66" s="264"/>
      <c r="AF66" s="264"/>
    </row>
    <row r="67" spans="1:32" ht="26.1" customHeight="1">
      <c r="A67" s="279" t="s">
        <v>147</v>
      </c>
      <c r="B67" s="286">
        <f>C67*1.02</f>
        <v>96.9</v>
      </c>
      <c r="C67" s="280">
        <v>95</v>
      </c>
      <c r="D67" s="280"/>
      <c r="E67" s="282">
        <f>0.6*C67/100</f>
        <v>0.56999999999999995</v>
      </c>
      <c r="F67" s="282">
        <v>0</v>
      </c>
      <c r="G67" s="318">
        <f>2.9*C67/100</f>
        <v>2.7549999999999999</v>
      </c>
      <c r="H67" s="282"/>
      <c r="I67" s="301">
        <v>0</v>
      </c>
      <c r="J67" s="284">
        <f>I67*B67/1000</f>
        <v>0</v>
      </c>
      <c r="K67" s="270"/>
      <c r="L67" s="419"/>
      <c r="M67" s="419"/>
      <c r="N67" s="419"/>
      <c r="O67" s="420"/>
      <c r="P67" s="420"/>
      <c r="Q67" s="419"/>
      <c r="R67" s="419"/>
      <c r="S67" s="264"/>
      <c r="T67" s="264"/>
      <c r="U67" s="264"/>
      <c r="V67" s="264"/>
      <c r="W67" s="264"/>
      <c r="X67" s="264"/>
      <c r="Y67" s="264"/>
      <c r="Z67" s="264"/>
      <c r="AA67" s="264"/>
      <c r="AB67" s="264"/>
      <c r="AC67" s="264"/>
      <c r="AD67" s="264"/>
      <c r="AE67" s="264"/>
      <c r="AF67" s="264"/>
    </row>
    <row r="68" spans="1:32" ht="26.1" customHeight="1">
      <c r="A68" s="279" t="s">
        <v>74</v>
      </c>
      <c r="B68" s="286">
        <f>C68*1.35</f>
        <v>6.75</v>
      </c>
      <c r="C68" s="280">
        <v>5</v>
      </c>
      <c r="D68" s="280"/>
      <c r="E68" s="282"/>
      <c r="F68" s="282"/>
      <c r="G68" s="282"/>
      <c r="H68" s="282"/>
      <c r="I68" s="301">
        <v>0</v>
      </c>
      <c r="J68" s="284">
        <f>I68*B68/1000</f>
        <v>0</v>
      </c>
      <c r="K68" s="270"/>
      <c r="L68" s="419"/>
      <c r="M68" s="419"/>
      <c r="N68" s="419"/>
      <c r="O68" s="420"/>
      <c r="P68" s="420"/>
      <c r="Q68" s="419"/>
      <c r="R68" s="419"/>
      <c r="S68" s="264"/>
      <c r="T68" s="264"/>
      <c r="U68" s="264"/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  <c r="AF68" s="264"/>
    </row>
    <row r="69" spans="1:32" ht="26.1" customHeight="1">
      <c r="A69" s="279" t="s">
        <v>148</v>
      </c>
      <c r="B69" s="286">
        <f>C69*1.25</f>
        <v>6.25</v>
      </c>
      <c r="C69" s="280">
        <v>5</v>
      </c>
      <c r="D69" s="280"/>
      <c r="E69" s="288">
        <f>0.6*C69/100</f>
        <v>0.03</v>
      </c>
      <c r="F69" s="288">
        <v>0</v>
      </c>
      <c r="G69" s="288">
        <f>4.2*C69/100</f>
        <v>0.21</v>
      </c>
      <c r="H69" s="282"/>
      <c r="I69" s="284">
        <v>0</v>
      </c>
      <c r="J69" s="284">
        <f>I69*B69/1000</f>
        <v>0</v>
      </c>
      <c r="K69" s="270"/>
      <c r="L69" s="419"/>
      <c r="M69" s="419"/>
      <c r="N69" s="419"/>
      <c r="O69" s="420"/>
      <c r="P69" s="420"/>
      <c r="Q69" s="419"/>
      <c r="R69" s="419"/>
      <c r="S69" s="264"/>
      <c r="T69" s="264"/>
      <c r="U69" s="264"/>
      <c r="V69" s="264"/>
      <c r="W69" s="264"/>
      <c r="X69" s="264"/>
      <c r="Y69" s="264"/>
      <c r="Z69" s="264"/>
      <c r="AA69" s="264"/>
      <c r="AB69" s="264"/>
      <c r="AC69" s="264"/>
      <c r="AD69" s="264"/>
      <c r="AE69" s="264"/>
      <c r="AF69" s="264"/>
    </row>
    <row r="70" spans="1:32" s="69" customFormat="1" ht="26.1" customHeight="1">
      <c r="A70" s="342" t="s">
        <v>73</v>
      </c>
      <c r="B70" s="287">
        <v>5</v>
      </c>
      <c r="C70" s="287">
        <v>5</v>
      </c>
      <c r="D70" s="323"/>
      <c r="E70" s="295">
        <v>0</v>
      </c>
      <c r="F70" s="295">
        <f>99.9*C70/100</f>
        <v>4.9950000000000001</v>
      </c>
      <c r="G70" s="295">
        <v>0</v>
      </c>
      <c r="H70" s="260"/>
      <c r="I70" s="284">
        <v>0</v>
      </c>
      <c r="J70" s="284">
        <f>I70*B70/1000</f>
        <v>0</v>
      </c>
      <c r="K70" s="306"/>
      <c r="L70" s="419"/>
      <c r="M70" s="419"/>
      <c r="N70" s="419"/>
      <c r="O70" s="420"/>
      <c r="P70" s="420"/>
      <c r="Q70" s="419"/>
      <c r="R70" s="419"/>
      <c r="S70" s="298"/>
      <c r="T70" s="298"/>
      <c r="U70" s="298"/>
      <c r="V70" s="298"/>
      <c r="W70" s="298"/>
      <c r="X70" s="298"/>
      <c r="Y70" s="298"/>
      <c r="Z70" s="298"/>
      <c r="AA70" s="298"/>
      <c r="AB70" s="298"/>
      <c r="AC70" s="298"/>
      <c r="AD70" s="298"/>
      <c r="AE70" s="298"/>
      <c r="AF70" s="298"/>
    </row>
    <row r="71" spans="1:32" s="69" customFormat="1" ht="26.1" customHeight="1">
      <c r="A71" s="644" t="s">
        <v>149</v>
      </c>
      <c r="B71" s="644"/>
      <c r="C71" s="644"/>
      <c r="D71" s="275" t="s">
        <v>84</v>
      </c>
      <c r="E71" s="285">
        <f>E72+E74</f>
        <v>0.125</v>
      </c>
      <c r="F71" s="276">
        <v>0</v>
      </c>
      <c r="G71" s="276">
        <f>G72+G73+G74</f>
        <v>15.1776</v>
      </c>
      <c r="H71" s="304">
        <f>E71*4+F71*9+G71*4</f>
        <v>61.2104</v>
      </c>
      <c r="I71" s="278"/>
      <c r="J71" s="421">
        <f>J72+J73+J74</f>
        <v>0</v>
      </c>
      <c r="K71" s="278">
        <v>0.8</v>
      </c>
      <c r="L71" s="278">
        <v>0</v>
      </c>
      <c r="M71" s="278">
        <v>0</v>
      </c>
      <c r="N71" s="278">
        <v>0.01</v>
      </c>
      <c r="O71" s="278">
        <v>2.16</v>
      </c>
      <c r="P71" s="278">
        <v>7.0000000000000007E-2</v>
      </c>
      <c r="Q71" s="278">
        <v>0.52</v>
      </c>
      <c r="R71" s="278">
        <v>7.0000000000000007E-2</v>
      </c>
      <c r="S71" s="298"/>
      <c r="T71" s="298"/>
      <c r="U71" s="298"/>
      <c r="V71" s="298"/>
      <c r="W71" s="298"/>
      <c r="X71" s="298"/>
      <c r="Y71" s="298"/>
      <c r="Z71" s="298"/>
      <c r="AA71" s="298"/>
      <c r="AB71" s="298"/>
      <c r="AC71" s="298"/>
      <c r="AD71" s="298"/>
      <c r="AE71" s="298"/>
      <c r="AF71" s="298"/>
    </row>
    <row r="72" spans="1:32" ht="26.1" customHeight="1">
      <c r="A72" s="293" t="s">
        <v>40</v>
      </c>
      <c r="B72" s="305">
        <v>0.4</v>
      </c>
      <c r="C72" s="305">
        <v>0.4</v>
      </c>
      <c r="D72" s="280"/>
      <c r="E72" s="282">
        <f>20*C72/100</f>
        <v>0.08</v>
      </c>
      <c r="F72" s="282">
        <v>0</v>
      </c>
      <c r="G72" s="282">
        <f>6.9*C72/100</f>
        <v>2.7600000000000003E-2</v>
      </c>
      <c r="H72" s="260"/>
      <c r="I72" s="307">
        <v>0</v>
      </c>
      <c r="J72" s="422">
        <f>I72*B72/1000</f>
        <v>0</v>
      </c>
      <c r="K72" s="291"/>
      <c r="L72" s="291"/>
      <c r="M72" s="292"/>
      <c r="N72" s="292"/>
      <c r="O72" s="291"/>
      <c r="P72" s="291"/>
      <c r="Q72" s="292"/>
      <c r="R72" s="292"/>
      <c r="S72" s="264"/>
      <c r="T72" s="264"/>
      <c r="U72" s="264"/>
      <c r="V72" s="264"/>
      <c r="W72" s="264"/>
      <c r="X72" s="264"/>
      <c r="Y72" s="264"/>
      <c r="Z72" s="264"/>
      <c r="AA72" s="264"/>
      <c r="AB72" s="264"/>
      <c r="AC72" s="264"/>
      <c r="AD72" s="264"/>
      <c r="AE72" s="264"/>
      <c r="AF72" s="264"/>
    </row>
    <row r="73" spans="1:32" ht="26.1" customHeight="1">
      <c r="A73" s="279" t="s">
        <v>31</v>
      </c>
      <c r="B73" s="280">
        <v>15</v>
      </c>
      <c r="C73" s="280">
        <v>15</v>
      </c>
      <c r="D73" s="280"/>
      <c r="E73" s="288">
        <v>0</v>
      </c>
      <c r="F73" s="288">
        <v>0</v>
      </c>
      <c r="G73" s="288">
        <f>99.8*C73/100</f>
        <v>14.97</v>
      </c>
      <c r="H73" s="260"/>
      <c r="I73" s="278">
        <v>0</v>
      </c>
      <c r="J73" s="422">
        <f>I73*B73/1000</f>
        <v>0</v>
      </c>
      <c r="K73" s="292"/>
      <c r="L73" s="292"/>
      <c r="M73" s="292"/>
      <c r="N73" s="292"/>
      <c r="O73" s="292"/>
      <c r="P73" s="292"/>
      <c r="Q73" s="278"/>
      <c r="R73" s="278"/>
      <c r="S73" s="264"/>
      <c r="T73" s="264"/>
      <c r="U73" s="264"/>
      <c r="V73" s="264"/>
      <c r="W73" s="264"/>
      <c r="X73" s="264"/>
      <c r="Y73" s="264"/>
      <c r="Z73" s="264"/>
      <c r="AA73" s="264"/>
      <c r="AB73" s="264"/>
      <c r="AC73" s="264"/>
      <c r="AD73" s="264"/>
      <c r="AE73" s="264"/>
      <c r="AF73" s="264"/>
    </row>
    <row r="74" spans="1:32" s="69" customFormat="1" ht="29.25" customHeight="1">
      <c r="A74" s="279" t="s">
        <v>150</v>
      </c>
      <c r="B74" s="280">
        <f>C74*1.4</f>
        <v>7</v>
      </c>
      <c r="C74" s="280">
        <v>5</v>
      </c>
      <c r="D74" s="280"/>
      <c r="E74" s="282">
        <f>0.9*C74/100</f>
        <v>4.4999999999999998E-2</v>
      </c>
      <c r="F74" s="282">
        <v>0</v>
      </c>
      <c r="G74" s="282">
        <f>3.6*C74/100</f>
        <v>0.18</v>
      </c>
      <c r="H74" s="260"/>
      <c r="I74" s="284">
        <v>0</v>
      </c>
      <c r="J74" s="422">
        <f>I74*B74/1000</f>
        <v>0</v>
      </c>
      <c r="K74" s="284"/>
      <c r="L74" s="284"/>
      <c r="M74" s="284"/>
      <c r="N74" s="284"/>
      <c r="O74" s="284"/>
      <c r="P74" s="284"/>
      <c r="Q74" s="307"/>
      <c r="R74" s="307"/>
      <c r="S74" s="298"/>
      <c r="T74" s="298"/>
      <c r="U74" s="298"/>
      <c r="V74" s="298"/>
      <c r="W74" s="298"/>
      <c r="X74" s="298"/>
      <c r="Y74" s="298"/>
      <c r="Z74" s="298"/>
      <c r="AA74" s="298"/>
      <c r="AB74" s="298"/>
      <c r="AC74" s="298"/>
      <c r="AD74" s="298"/>
      <c r="AE74" s="298"/>
      <c r="AF74" s="298"/>
    </row>
    <row r="75" spans="1:32" ht="26.1" customHeight="1">
      <c r="A75" s="360" t="s">
        <v>80</v>
      </c>
      <c r="B75" s="361">
        <v>150</v>
      </c>
      <c r="C75" s="362"/>
      <c r="D75" s="363">
        <v>150</v>
      </c>
      <c r="E75" s="364">
        <f>1.5*D75/100</f>
        <v>2.25</v>
      </c>
      <c r="F75" s="364">
        <v>0</v>
      </c>
      <c r="G75" s="364">
        <f>22.4*D75/100</f>
        <v>33.6</v>
      </c>
      <c r="H75" s="304">
        <f>E75*4+F75*9+G75*4</f>
        <v>143.4</v>
      </c>
      <c r="I75" s="278">
        <v>0</v>
      </c>
      <c r="J75" s="278">
        <f>I75*B75/1000</f>
        <v>0</v>
      </c>
      <c r="K75" s="278">
        <v>9.4615384615384599</v>
      </c>
      <c r="L75" s="278">
        <v>6.9230769230769207E-2</v>
      </c>
      <c r="M75" s="278">
        <v>0</v>
      </c>
      <c r="N75" s="278">
        <v>0.34615384615384598</v>
      </c>
      <c r="O75" s="278">
        <v>40.730769230769198</v>
      </c>
      <c r="P75" s="278">
        <v>72.557692307692307</v>
      </c>
      <c r="Q75" s="278">
        <v>18.230769230769202</v>
      </c>
      <c r="R75" s="278">
        <v>0</v>
      </c>
      <c r="S75" s="264"/>
      <c r="T75" s="264"/>
      <c r="U75" s="264"/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  <c r="AF75" s="264"/>
    </row>
    <row r="76" spans="1:32" s="69" customFormat="1" ht="26.1" customHeight="1">
      <c r="A76" s="633" t="s">
        <v>76</v>
      </c>
      <c r="B76" s="633"/>
      <c r="C76" s="633"/>
      <c r="D76" s="308">
        <v>20</v>
      </c>
      <c r="E76" s="276">
        <f>7.6*D76/100</f>
        <v>1.52</v>
      </c>
      <c r="F76" s="276">
        <f>0.9*D76/100</f>
        <v>0.18</v>
      </c>
      <c r="G76" s="276">
        <f>48.4*D76/100</f>
        <v>9.68</v>
      </c>
      <c r="H76" s="271">
        <f>E76*4+F76*9+G76*4</f>
        <v>46.42</v>
      </c>
      <c r="I76" s="284">
        <v>0</v>
      </c>
      <c r="J76" s="423">
        <f>I76*D76/1000</f>
        <v>0</v>
      </c>
      <c r="K76" s="278">
        <v>0</v>
      </c>
      <c r="L76" s="278">
        <v>0.02</v>
      </c>
      <c r="M76" s="278">
        <v>0</v>
      </c>
      <c r="N76" s="278">
        <v>0.03</v>
      </c>
      <c r="O76" s="278">
        <v>2.99</v>
      </c>
      <c r="P76" s="278">
        <v>13</v>
      </c>
      <c r="Q76" s="278">
        <v>2.74</v>
      </c>
      <c r="R76" s="278">
        <v>0.31</v>
      </c>
      <c r="S76" s="298"/>
      <c r="T76" s="298"/>
      <c r="U76" s="298"/>
      <c r="V76" s="298"/>
      <c r="W76" s="298"/>
      <c r="X76" s="298"/>
      <c r="Y76" s="298"/>
      <c r="Z76" s="298"/>
      <c r="AA76" s="298"/>
      <c r="AB76" s="298"/>
      <c r="AC76" s="298"/>
      <c r="AD76" s="298"/>
      <c r="AE76" s="298"/>
      <c r="AF76" s="298"/>
    </row>
    <row r="77" spans="1:32" ht="26.1" customHeight="1">
      <c r="A77" s="633" t="s">
        <v>41</v>
      </c>
      <c r="B77" s="633"/>
      <c r="C77" s="633"/>
      <c r="D77" s="308">
        <v>20</v>
      </c>
      <c r="E77" s="276">
        <f>6.6*D77/100</f>
        <v>1.32</v>
      </c>
      <c r="F77" s="276">
        <f>1.1*D77/100</f>
        <v>0.22</v>
      </c>
      <c r="G77" s="276">
        <f>41*D77/100</f>
        <v>8.1999999999999993</v>
      </c>
      <c r="H77" s="271">
        <f>E77*4+F77*9+G77*4</f>
        <v>40.059999999999995</v>
      </c>
      <c r="I77" s="278">
        <v>0</v>
      </c>
      <c r="J77" s="423">
        <f>I77*D77/1000</f>
        <v>0</v>
      </c>
      <c r="K77" s="278">
        <v>0</v>
      </c>
      <c r="L77" s="278">
        <v>3.3333333333333298E-2</v>
      </c>
      <c r="M77" s="278">
        <v>0</v>
      </c>
      <c r="N77" s="278">
        <v>0.32</v>
      </c>
      <c r="O77" s="278">
        <v>7</v>
      </c>
      <c r="P77" s="278">
        <v>31</v>
      </c>
      <c r="Q77" s="278">
        <v>8.1999999999999993</v>
      </c>
      <c r="R77" s="278">
        <v>0.57999999999999996</v>
      </c>
      <c r="S77" s="264"/>
      <c r="T77" s="264"/>
      <c r="U77" s="264"/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  <c r="AF77" s="264"/>
    </row>
    <row r="78" spans="1:32" s="69" customFormat="1" ht="26.1" customHeight="1">
      <c r="A78" s="637" t="s">
        <v>77</v>
      </c>
      <c r="B78" s="637"/>
      <c r="C78" s="637"/>
      <c r="D78" s="637"/>
      <c r="E78" s="366">
        <f>E79+E80</f>
        <v>7.64</v>
      </c>
      <c r="F78" s="366">
        <f>F79+F80</f>
        <v>24.520000000000003</v>
      </c>
      <c r="G78" s="366">
        <f>G79+G80</f>
        <v>34.9</v>
      </c>
      <c r="H78" s="271">
        <f>H79+H80</f>
        <v>390.84000000000003</v>
      </c>
      <c r="I78" s="284"/>
      <c r="J78" s="368">
        <f t="shared" ref="J78:R78" si="4">J79+J80</f>
        <v>0</v>
      </c>
      <c r="K78" s="301">
        <f t="shared" si="4"/>
        <v>0</v>
      </c>
      <c r="L78" s="301">
        <f t="shared" si="4"/>
        <v>0.1</v>
      </c>
      <c r="M78" s="301">
        <f t="shared" si="4"/>
        <v>0</v>
      </c>
      <c r="N78" s="301">
        <f t="shared" si="4"/>
        <v>0</v>
      </c>
      <c r="O78" s="301">
        <f t="shared" si="4"/>
        <v>240</v>
      </c>
      <c r="P78" s="301">
        <f t="shared" si="4"/>
        <v>266</v>
      </c>
      <c r="Q78" s="301">
        <f t="shared" si="4"/>
        <v>5.2</v>
      </c>
      <c r="R78" s="301">
        <f t="shared" si="4"/>
        <v>0.03</v>
      </c>
      <c r="S78" s="298"/>
      <c r="T78" s="298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</row>
    <row r="79" spans="1:32" s="69" customFormat="1" ht="32.25" customHeight="1">
      <c r="A79" s="164" t="s">
        <v>151</v>
      </c>
      <c r="B79" s="165">
        <v>207</v>
      </c>
      <c r="C79" s="165"/>
      <c r="D79" s="166">
        <v>200</v>
      </c>
      <c r="E79" s="276">
        <f>2.8*D79/100</f>
        <v>5.6</v>
      </c>
      <c r="F79" s="276">
        <f>3.2*D79/100</f>
        <v>6.4</v>
      </c>
      <c r="G79" s="276">
        <f>4.1*D79/100</f>
        <v>8.1999999999999993</v>
      </c>
      <c r="H79" s="304">
        <f>E79*4+F79*9+G79*4</f>
        <v>112.8</v>
      </c>
      <c r="I79" s="278">
        <v>0</v>
      </c>
      <c r="J79" s="278">
        <f>I79*B79/1000</f>
        <v>0</v>
      </c>
      <c r="K79" s="278">
        <v>0</v>
      </c>
      <c r="L79" s="278">
        <v>0.1</v>
      </c>
      <c r="M79" s="278">
        <v>0</v>
      </c>
      <c r="N79" s="278">
        <v>0</v>
      </c>
      <c r="O79" s="278">
        <v>240</v>
      </c>
      <c r="P79" s="278">
        <v>266</v>
      </c>
      <c r="Q79" s="278">
        <v>5.2</v>
      </c>
      <c r="R79" s="278">
        <v>0.03</v>
      </c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AC79" s="298"/>
      <c r="AD79" s="298"/>
      <c r="AE79" s="298"/>
      <c r="AF79" s="298"/>
    </row>
    <row r="80" spans="1:32" s="69" customFormat="1" ht="26.1" customHeight="1">
      <c r="A80" s="630" t="s">
        <v>152</v>
      </c>
      <c r="B80" s="630"/>
      <c r="C80" s="630"/>
      <c r="D80" s="275">
        <v>60</v>
      </c>
      <c r="E80" s="276">
        <f>3.4*D80/100</f>
        <v>2.04</v>
      </c>
      <c r="F80" s="276">
        <f>30.2*D80/100</f>
        <v>18.12</v>
      </c>
      <c r="G80" s="276">
        <f>44.5*D80/100</f>
        <v>26.7</v>
      </c>
      <c r="H80" s="400">
        <f>G80*4+F80*9+E80*4</f>
        <v>278.04000000000002</v>
      </c>
      <c r="I80" s="284">
        <v>0</v>
      </c>
      <c r="J80" s="278">
        <f>I80*D80/1000</f>
        <v>0</v>
      </c>
      <c r="K80" s="278">
        <v>0</v>
      </c>
      <c r="L80" s="278">
        <v>0</v>
      </c>
      <c r="M80" s="278">
        <v>0</v>
      </c>
      <c r="N80" s="278">
        <v>0</v>
      </c>
      <c r="O80" s="278">
        <v>0</v>
      </c>
      <c r="P80" s="278">
        <v>0</v>
      </c>
      <c r="Q80" s="278">
        <v>0</v>
      </c>
      <c r="R80" s="278">
        <v>0</v>
      </c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</row>
    <row r="81" spans="1:32" s="69" customFormat="1" ht="26.1" customHeight="1">
      <c r="A81" s="424"/>
      <c r="B81" s="361"/>
      <c r="C81" s="362"/>
      <c r="D81" s="363"/>
      <c r="E81" s="364">
        <f>E6+E27+E78</f>
        <v>63.585540000000009</v>
      </c>
      <c r="F81" s="364">
        <f>F6+F27+F78</f>
        <v>67.400399999999991</v>
      </c>
      <c r="G81" s="364">
        <f>G6+G27+G78</f>
        <v>247.57836</v>
      </c>
      <c r="H81" s="304">
        <f>H6+H27+H78</f>
        <v>1851.2592</v>
      </c>
      <c r="I81" s="278"/>
      <c r="J81" s="278"/>
      <c r="K81" s="278"/>
      <c r="L81" s="278"/>
      <c r="M81" s="278"/>
      <c r="N81" s="278"/>
      <c r="O81" s="278"/>
      <c r="P81" s="278"/>
      <c r="Q81" s="278"/>
      <c r="R81" s="27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</row>
    <row r="82" spans="1:32" s="69" customFormat="1" ht="26.1" customHeight="1">
      <c r="A82" s="181"/>
      <c r="B82" s="182"/>
      <c r="C82" s="24"/>
      <c r="D82" s="24"/>
      <c r="E82" s="382"/>
      <c r="F82" s="382"/>
      <c r="G82" s="382"/>
      <c r="H82" s="382"/>
      <c r="I82" s="382"/>
      <c r="J82" s="382"/>
      <c r="K82" s="303"/>
      <c r="L82" s="303"/>
      <c r="M82" s="303"/>
      <c r="N82" s="303"/>
      <c r="O82" s="303"/>
      <c r="P82" s="303"/>
      <c r="Q82" s="382"/>
      <c r="R82" s="382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</row>
    <row r="83" spans="1:32" s="24" customFormat="1" ht="26.1" customHeight="1">
      <c r="A83" s="183"/>
      <c r="B83" s="184"/>
      <c r="E83" s="382"/>
      <c r="F83" s="382"/>
      <c r="G83" s="382"/>
      <c r="H83" s="382"/>
      <c r="I83" s="382"/>
      <c r="J83" s="382"/>
      <c r="K83" s="382"/>
      <c r="L83" s="382"/>
      <c r="M83" s="382"/>
      <c r="N83" s="382"/>
      <c r="O83" s="382"/>
      <c r="P83" s="382"/>
      <c r="Q83" s="303"/>
      <c r="R83" s="303"/>
      <c r="S83" s="264"/>
      <c r="T83" s="264"/>
      <c r="U83" s="264"/>
      <c r="V83" s="264"/>
      <c r="W83" s="264"/>
      <c r="X83" s="264"/>
      <c r="Y83" s="264"/>
      <c r="Z83" s="264"/>
      <c r="AA83" s="264"/>
      <c r="AB83" s="264"/>
      <c r="AC83" s="264"/>
      <c r="AD83" s="264"/>
      <c r="AE83" s="264"/>
      <c r="AF83" s="264"/>
    </row>
    <row r="84" spans="1:32" s="69" customFormat="1" ht="26.1" customHeight="1">
      <c r="A84" s="183"/>
      <c r="B84" s="184"/>
      <c r="C84" s="24"/>
      <c r="D84" s="24"/>
      <c r="E84" s="382"/>
      <c r="F84" s="382"/>
      <c r="G84" s="382"/>
      <c r="H84" s="382"/>
      <c r="I84" s="382"/>
      <c r="J84" s="382"/>
      <c r="K84" s="382"/>
      <c r="L84" s="382"/>
      <c r="M84" s="382"/>
      <c r="N84" s="382"/>
      <c r="O84" s="382"/>
      <c r="P84" s="382"/>
      <c r="Q84" s="303"/>
      <c r="R84" s="303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</row>
    <row r="85" spans="1:32" s="69" customFormat="1" ht="26.1" customHeight="1">
      <c r="A85" s="183"/>
      <c r="B85" s="184"/>
      <c r="C85" s="24"/>
      <c r="D85" s="24"/>
      <c r="E85" s="382"/>
      <c r="F85" s="382"/>
      <c r="G85" s="382"/>
      <c r="H85" s="382"/>
      <c r="I85" s="382"/>
      <c r="J85" s="382"/>
      <c r="K85" s="382"/>
      <c r="L85" s="382"/>
      <c r="M85" s="382"/>
      <c r="N85" s="382"/>
      <c r="O85" s="382"/>
      <c r="P85" s="382"/>
      <c r="Q85" s="382"/>
      <c r="R85" s="382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AC85" s="298"/>
      <c r="AD85" s="298"/>
      <c r="AE85" s="298"/>
      <c r="AF85" s="298"/>
    </row>
    <row r="86" spans="1:32" s="69" customFormat="1" ht="26.1" customHeight="1">
      <c r="A86" s="185"/>
      <c r="B86" s="186"/>
      <c r="C86" s="24"/>
      <c r="D86" s="24"/>
      <c r="E86" s="382"/>
      <c r="F86" s="382"/>
      <c r="G86" s="382"/>
      <c r="H86" s="382"/>
      <c r="I86" s="382"/>
      <c r="J86" s="382"/>
      <c r="K86" s="303"/>
      <c r="L86" s="303"/>
      <c r="M86" s="303"/>
      <c r="N86" s="303"/>
      <c r="O86" s="303"/>
      <c r="P86" s="303"/>
      <c r="Q86" s="303"/>
      <c r="R86" s="303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</row>
    <row r="87" spans="1:32" s="69" customFormat="1" ht="26.1" customHeight="1">
      <c r="A87" s="187"/>
      <c r="B87" s="187"/>
      <c r="C87" s="24"/>
      <c r="D87" s="24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03"/>
      <c r="R87" s="303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</row>
    <row r="88" spans="1:32" s="69" customFormat="1" ht="26.1" customHeight="1">
      <c r="A88" s="185"/>
      <c r="B88" s="185"/>
      <c r="C88" s="24"/>
      <c r="D88" s="24"/>
      <c r="E88" s="382"/>
      <c r="F88" s="382"/>
      <c r="G88" s="382"/>
      <c r="H88" s="382"/>
      <c r="I88" s="382"/>
      <c r="J88" s="382"/>
      <c r="K88" s="303"/>
      <c r="L88" s="303"/>
      <c r="M88" s="303"/>
      <c r="N88" s="303"/>
      <c r="O88" s="303"/>
      <c r="P88" s="303"/>
      <c r="Q88" s="382"/>
      <c r="R88" s="382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</row>
    <row r="89" spans="1:32" s="24" customFormat="1" ht="26.1" customHeight="1">
      <c r="A89" s="185"/>
      <c r="B89" s="185"/>
      <c r="E89" s="382"/>
      <c r="F89" s="382"/>
      <c r="G89" s="382"/>
      <c r="H89" s="382"/>
      <c r="I89" s="382"/>
      <c r="J89" s="382"/>
      <c r="K89" s="382"/>
      <c r="L89" s="382"/>
      <c r="M89" s="382"/>
      <c r="N89" s="382"/>
      <c r="O89" s="382"/>
      <c r="P89" s="382"/>
      <c r="Q89" s="303"/>
      <c r="R89" s="303"/>
      <c r="S89" s="264"/>
      <c r="T89" s="264"/>
      <c r="U89" s="264"/>
      <c r="V89" s="264"/>
      <c r="W89" s="264"/>
      <c r="X89" s="264"/>
      <c r="Y89" s="264"/>
      <c r="Z89" s="264"/>
      <c r="AA89" s="264"/>
      <c r="AB89" s="264"/>
      <c r="AC89" s="264"/>
      <c r="AD89" s="264"/>
      <c r="AE89" s="264"/>
      <c r="AF89" s="264"/>
    </row>
    <row r="90" spans="1:32" s="24" customFormat="1" ht="29.25" customHeight="1">
      <c r="A90" s="188"/>
      <c r="B90" s="189"/>
      <c r="E90" s="382"/>
      <c r="F90" s="382"/>
      <c r="G90" s="382"/>
      <c r="H90" s="382"/>
      <c r="I90" s="382"/>
      <c r="J90" s="382"/>
      <c r="K90" s="303"/>
      <c r="L90" s="303"/>
      <c r="M90" s="303"/>
      <c r="N90" s="303"/>
      <c r="O90" s="303"/>
      <c r="P90" s="303"/>
      <c r="Q90" s="382"/>
      <c r="R90" s="382"/>
      <c r="S90" s="264"/>
      <c r="T90" s="264"/>
      <c r="U90" s="264"/>
      <c r="V90" s="264"/>
      <c r="W90" s="264"/>
      <c r="X90" s="264"/>
      <c r="Y90" s="264"/>
      <c r="Z90" s="264"/>
      <c r="AA90" s="264"/>
      <c r="AB90" s="264"/>
      <c r="AC90" s="264"/>
      <c r="AD90" s="264"/>
      <c r="AE90" s="264"/>
      <c r="AF90" s="264"/>
    </row>
    <row r="91" spans="1:32" s="69" customFormat="1" ht="26.1" customHeight="1">
      <c r="A91" s="188"/>
      <c r="B91" s="188"/>
      <c r="C91" s="24"/>
      <c r="D91" s="24"/>
      <c r="E91" s="382"/>
      <c r="F91" s="382"/>
      <c r="G91" s="382"/>
      <c r="H91" s="382"/>
      <c r="I91" s="382"/>
      <c r="J91" s="382"/>
      <c r="K91" s="382"/>
      <c r="L91" s="382"/>
      <c r="M91" s="382"/>
      <c r="N91" s="382"/>
      <c r="O91" s="382"/>
      <c r="P91" s="382"/>
      <c r="Q91" s="303"/>
      <c r="R91" s="303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</row>
    <row r="92" spans="1:32" s="24" customFormat="1" ht="26.1" customHeight="1">
      <c r="A92" s="176"/>
      <c r="B92" s="177"/>
      <c r="E92" s="382"/>
      <c r="F92" s="382"/>
      <c r="G92" s="382"/>
      <c r="H92" s="382"/>
      <c r="I92" s="382"/>
      <c r="J92" s="382"/>
      <c r="K92" s="303"/>
      <c r="L92" s="303"/>
      <c r="M92" s="303"/>
      <c r="N92" s="303"/>
      <c r="O92" s="303"/>
      <c r="P92" s="303"/>
      <c r="Q92" s="303"/>
      <c r="R92" s="303"/>
      <c r="S92" s="264"/>
      <c r="T92" s="264"/>
      <c r="U92" s="264"/>
      <c r="V92" s="264"/>
      <c r="W92" s="264"/>
      <c r="X92" s="264"/>
      <c r="Y92" s="264"/>
      <c r="Z92" s="264"/>
      <c r="AA92" s="264"/>
      <c r="AB92" s="264"/>
      <c r="AC92" s="264"/>
      <c r="AD92" s="264"/>
      <c r="AE92" s="264"/>
      <c r="AF92" s="264"/>
    </row>
    <row r="93" spans="1:32" s="69" customFormat="1" ht="26.1" customHeight="1">
      <c r="A93" s="170"/>
      <c r="B93" s="170"/>
      <c r="C93" s="24"/>
      <c r="D93" s="24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03"/>
      <c r="R93" s="303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</row>
    <row r="94" spans="1:32" s="69" customFormat="1" ht="26.1" customHeight="1">
      <c r="A94" s="170"/>
      <c r="B94" s="171"/>
      <c r="C94" s="24"/>
      <c r="D94" s="24"/>
      <c r="E94" s="382"/>
      <c r="F94" s="382"/>
      <c r="G94" s="382"/>
      <c r="H94" s="382"/>
      <c r="I94" s="382"/>
      <c r="J94" s="382"/>
      <c r="K94" s="303"/>
      <c r="L94" s="303"/>
      <c r="M94" s="303"/>
      <c r="N94" s="303"/>
      <c r="O94" s="303"/>
      <c r="P94" s="303"/>
      <c r="Q94" s="303"/>
      <c r="R94" s="303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</row>
    <row r="95" spans="1:32" s="24" customFormat="1" ht="26.1" customHeight="1">
      <c r="A95" s="170"/>
      <c r="B95" s="170"/>
      <c r="E95" s="382"/>
      <c r="F95" s="382"/>
      <c r="G95" s="382"/>
      <c r="H95" s="382"/>
      <c r="I95" s="382"/>
      <c r="J95" s="382"/>
      <c r="K95" s="303"/>
      <c r="L95" s="303"/>
      <c r="M95" s="303"/>
      <c r="N95" s="303"/>
      <c r="O95" s="303"/>
      <c r="P95" s="303"/>
      <c r="Q95" s="303"/>
      <c r="R95" s="303"/>
      <c r="S95" s="264"/>
      <c r="T95" s="264"/>
      <c r="U95" s="264"/>
      <c r="V95" s="264"/>
      <c r="W95" s="264"/>
      <c r="X95" s="264"/>
      <c r="Y95" s="264"/>
      <c r="Z95" s="264"/>
      <c r="AA95" s="264"/>
      <c r="AB95" s="264"/>
      <c r="AC95" s="264"/>
      <c r="AD95" s="264"/>
      <c r="AE95" s="264"/>
      <c r="AF95" s="264"/>
    </row>
    <row r="96" spans="1:32" s="24" customFormat="1" ht="26.1" customHeight="1">
      <c r="A96" s="170"/>
      <c r="B96" s="171"/>
      <c r="E96" s="382"/>
      <c r="F96" s="382"/>
      <c r="G96" s="382"/>
      <c r="H96" s="382"/>
      <c r="I96" s="382"/>
      <c r="J96" s="382"/>
      <c r="K96" s="382"/>
      <c r="L96" s="382"/>
      <c r="M96" s="382"/>
      <c r="N96" s="382"/>
      <c r="O96" s="382"/>
      <c r="P96" s="382"/>
      <c r="Q96" s="382"/>
      <c r="R96" s="382"/>
      <c r="S96" s="264"/>
      <c r="T96" s="264"/>
      <c r="U96" s="264"/>
      <c r="V96" s="264"/>
      <c r="W96" s="264"/>
      <c r="X96" s="264"/>
      <c r="Y96" s="264"/>
      <c r="Z96" s="264"/>
      <c r="AA96" s="264"/>
      <c r="AB96" s="264"/>
      <c r="AC96" s="264"/>
      <c r="AD96" s="264"/>
      <c r="AE96" s="264"/>
      <c r="AF96" s="264"/>
    </row>
    <row r="97" spans="1:32" s="69" customFormat="1" ht="26.1" customHeight="1">
      <c r="A97" s="170"/>
      <c r="B97" s="170"/>
      <c r="C97" s="24"/>
      <c r="D97" s="24"/>
      <c r="E97" s="382"/>
      <c r="F97" s="382"/>
      <c r="G97" s="382"/>
      <c r="H97" s="382"/>
      <c r="I97" s="382"/>
      <c r="J97" s="382"/>
      <c r="K97" s="382"/>
      <c r="L97" s="382"/>
      <c r="M97" s="382"/>
      <c r="N97" s="382"/>
      <c r="O97" s="382"/>
      <c r="P97" s="382"/>
      <c r="Q97" s="303"/>
      <c r="R97" s="303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</row>
    <row r="98" spans="1:32" s="69" customFormat="1" ht="30.75" customHeight="1">
      <c r="A98" s="170"/>
      <c r="B98" s="171"/>
      <c r="C98" s="24"/>
      <c r="D98" s="24"/>
      <c r="E98" s="382"/>
      <c r="F98" s="382"/>
      <c r="G98" s="382"/>
      <c r="H98" s="382"/>
      <c r="I98" s="382"/>
      <c r="J98" s="382"/>
      <c r="K98" s="382"/>
      <c r="L98" s="382"/>
      <c r="M98" s="382"/>
      <c r="N98" s="382"/>
      <c r="O98" s="382"/>
      <c r="P98" s="382"/>
      <c r="Q98" s="382"/>
      <c r="R98" s="382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</row>
    <row r="99" spans="1:32" s="69" customFormat="1" ht="26.1" customHeight="1">
      <c r="A99" s="170"/>
      <c r="B99" s="171"/>
      <c r="C99" s="24"/>
      <c r="D99" s="24"/>
      <c r="E99" s="382"/>
      <c r="F99" s="382"/>
      <c r="G99" s="382"/>
      <c r="H99" s="382"/>
      <c r="I99" s="382"/>
      <c r="J99" s="382"/>
      <c r="K99" s="303"/>
      <c r="L99" s="303"/>
      <c r="M99" s="303"/>
      <c r="N99" s="303"/>
      <c r="O99" s="303"/>
      <c r="P99" s="303"/>
      <c r="Q99" s="303"/>
      <c r="R99" s="303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</row>
    <row r="100" spans="1:32" s="24" customFormat="1" ht="26.1" customHeight="1">
      <c r="A100" s="170"/>
      <c r="B100" s="170"/>
      <c r="E100" s="382"/>
      <c r="F100" s="382"/>
      <c r="G100" s="382"/>
      <c r="H100" s="382"/>
      <c r="I100" s="382"/>
      <c r="J100" s="382"/>
      <c r="K100" s="303"/>
      <c r="L100" s="303"/>
      <c r="M100" s="303"/>
      <c r="N100" s="303"/>
      <c r="O100" s="303"/>
      <c r="P100" s="303"/>
      <c r="Q100" s="303"/>
      <c r="R100" s="303"/>
      <c r="S100" s="264"/>
      <c r="T100" s="264"/>
      <c r="U100" s="264"/>
      <c r="V100" s="264"/>
      <c r="W100" s="264"/>
      <c r="X100" s="264"/>
      <c r="Y100" s="264"/>
      <c r="Z100" s="264"/>
      <c r="AA100" s="264"/>
      <c r="AB100" s="264"/>
      <c r="AC100" s="264"/>
      <c r="AD100" s="264"/>
      <c r="AE100" s="264"/>
      <c r="AF100" s="264"/>
    </row>
    <row r="101" spans="1:32" s="69" customFormat="1" ht="26.1" customHeight="1">
      <c r="A101" s="170"/>
      <c r="B101" s="170"/>
      <c r="C101" s="24"/>
      <c r="D101" s="24"/>
      <c r="E101" s="382"/>
      <c r="F101" s="382"/>
      <c r="G101" s="382"/>
      <c r="H101" s="382"/>
      <c r="I101" s="382"/>
      <c r="J101" s="382"/>
      <c r="K101" s="303"/>
      <c r="L101" s="303"/>
      <c r="M101" s="303"/>
      <c r="N101" s="303"/>
      <c r="O101" s="303"/>
      <c r="P101" s="303"/>
      <c r="Q101" s="382"/>
      <c r="R101" s="382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</row>
    <row r="102" spans="1:32" s="24" customFormat="1" ht="26.1" customHeight="1">
      <c r="A102" s="170"/>
      <c r="B102" s="170"/>
      <c r="E102" s="382"/>
      <c r="F102" s="382"/>
      <c r="G102" s="382"/>
      <c r="H102" s="382"/>
      <c r="I102" s="382"/>
      <c r="J102" s="382"/>
      <c r="K102" s="382"/>
      <c r="L102" s="382"/>
      <c r="M102" s="382"/>
      <c r="N102" s="382"/>
      <c r="O102" s="382"/>
      <c r="P102" s="382"/>
      <c r="Q102" s="382"/>
      <c r="R102" s="382"/>
      <c r="S102" s="264"/>
      <c r="T102" s="264"/>
      <c r="U102" s="264"/>
      <c r="V102" s="264"/>
      <c r="W102" s="264"/>
      <c r="X102" s="264"/>
      <c r="Y102" s="264"/>
      <c r="Z102" s="264"/>
      <c r="AA102" s="264"/>
      <c r="AB102" s="264"/>
      <c r="AC102" s="264"/>
      <c r="AD102" s="264"/>
      <c r="AE102" s="264"/>
      <c r="AF102" s="264"/>
    </row>
    <row r="103" spans="1:32" s="69" customFormat="1" ht="26.1" customHeight="1">
      <c r="A103" s="170"/>
      <c r="B103" s="171"/>
      <c r="C103" s="24"/>
      <c r="D103" s="24"/>
      <c r="E103" s="382"/>
      <c r="F103" s="382"/>
      <c r="G103" s="382"/>
      <c r="H103" s="382"/>
      <c r="I103" s="382"/>
      <c r="J103" s="382"/>
      <c r="K103" s="303"/>
      <c r="L103" s="303"/>
      <c r="M103" s="303"/>
      <c r="N103" s="303"/>
      <c r="O103" s="303"/>
      <c r="P103" s="303"/>
      <c r="Q103" s="382"/>
      <c r="R103" s="382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</row>
    <row r="104" spans="1:32" s="24" customFormat="1" ht="26.1" customHeight="1">
      <c r="A104" s="170"/>
      <c r="B104" s="171"/>
      <c r="E104" s="382"/>
      <c r="F104" s="382"/>
      <c r="G104" s="382"/>
      <c r="H104" s="382"/>
      <c r="I104" s="382"/>
      <c r="J104" s="382"/>
      <c r="K104" s="303"/>
      <c r="L104" s="303"/>
      <c r="M104" s="303"/>
      <c r="N104" s="303"/>
      <c r="O104" s="303"/>
      <c r="P104" s="303"/>
      <c r="Q104" s="382"/>
      <c r="R104" s="382"/>
      <c r="S104" s="264"/>
      <c r="T104" s="264"/>
      <c r="U104" s="264"/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  <c r="AF104" s="264"/>
    </row>
    <row r="105" spans="1:32" s="24" customFormat="1" ht="26.1" customHeight="1">
      <c r="A105" s="170"/>
      <c r="B105" s="171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264"/>
      <c r="T105" s="264"/>
      <c r="U105" s="264"/>
      <c r="V105" s="264"/>
      <c r="W105" s="264"/>
      <c r="X105" s="264"/>
      <c r="Y105" s="264"/>
      <c r="Z105" s="264"/>
      <c r="AA105" s="264"/>
      <c r="AB105" s="264"/>
      <c r="AC105" s="264"/>
      <c r="AD105" s="264"/>
      <c r="AE105" s="264"/>
      <c r="AF105" s="264"/>
    </row>
    <row r="106" spans="1:32" s="24" customFormat="1" ht="26.1" customHeight="1">
      <c r="A106" s="170"/>
      <c r="B106" s="170"/>
      <c r="E106" s="382"/>
      <c r="F106" s="382"/>
      <c r="G106" s="382"/>
      <c r="H106" s="382"/>
      <c r="I106" s="382"/>
      <c r="J106" s="382"/>
      <c r="K106" s="303"/>
      <c r="L106" s="303"/>
      <c r="M106" s="303"/>
      <c r="N106" s="303"/>
      <c r="O106" s="303"/>
      <c r="P106" s="303"/>
      <c r="Q106" s="382"/>
      <c r="R106" s="382"/>
      <c r="S106" s="264"/>
      <c r="T106" s="264"/>
      <c r="U106" s="264"/>
      <c r="V106" s="264"/>
      <c r="W106" s="264"/>
      <c r="X106" s="264"/>
      <c r="Y106" s="264"/>
      <c r="Z106" s="264"/>
      <c r="AA106" s="264"/>
      <c r="AB106" s="264"/>
      <c r="AC106" s="264"/>
      <c r="AD106" s="264"/>
      <c r="AE106" s="264"/>
      <c r="AF106" s="264"/>
    </row>
    <row r="107" spans="1:32" s="69" customFormat="1" ht="26.1" customHeight="1">
      <c r="A107" s="170"/>
      <c r="B107" s="171"/>
      <c r="C107" s="24"/>
      <c r="D107" s="24"/>
      <c r="E107" s="382"/>
      <c r="F107" s="382"/>
      <c r="G107" s="382"/>
      <c r="H107" s="382"/>
      <c r="I107" s="382"/>
      <c r="J107" s="382"/>
      <c r="K107" s="382"/>
      <c r="L107" s="382"/>
      <c r="M107" s="382"/>
      <c r="N107" s="382"/>
      <c r="O107" s="382"/>
      <c r="P107" s="382"/>
      <c r="Q107" s="303"/>
      <c r="R107" s="303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</row>
    <row r="108" spans="1:32" s="24" customFormat="1" ht="26.1" customHeight="1">
      <c r="A108" s="170"/>
      <c r="B108" s="171"/>
      <c r="E108" s="382"/>
      <c r="F108" s="382"/>
      <c r="G108" s="382"/>
      <c r="H108" s="382"/>
      <c r="I108" s="382"/>
      <c r="J108" s="382"/>
      <c r="K108" s="382"/>
      <c r="L108" s="382"/>
      <c r="M108" s="382"/>
      <c r="N108" s="382"/>
      <c r="O108" s="382"/>
      <c r="P108" s="382"/>
      <c r="Q108" s="382"/>
      <c r="R108" s="382"/>
      <c r="S108" s="264"/>
      <c r="T108" s="264"/>
      <c r="U108" s="264"/>
      <c r="V108" s="264"/>
      <c r="W108" s="264"/>
      <c r="X108" s="264"/>
      <c r="Y108" s="264"/>
      <c r="Z108" s="264"/>
      <c r="AA108" s="264"/>
      <c r="AB108" s="264"/>
      <c r="AC108" s="264"/>
      <c r="AD108" s="264"/>
      <c r="AE108" s="264"/>
      <c r="AF108" s="264"/>
    </row>
    <row r="109" spans="1:32" s="69" customFormat="1" ht="26.1" customHeight="1">
      <c r="A109" s="170"/>
      <c r="B109" s="170"/>
      <c r="C109" s="24"/>
      <c r="D109" s="24"/>
      <c r="E109" s="382"/>
      <c r="F109" s="382"/>
      <c r="G109" s="382"/>
      <c r="H109" s="382"/>
      <c r="I109" s="382"/>
      <c r="J109" s="382"/>
      <c r="K109" s="303"/>
      <c r="L109" s="303"/>
      <c r="M109" s="303"/>
      <c r="N109" s="303"/>
      <c r="O109" s="303"/>
      <c r="P109" s="303"/>
      <c r="Q109" s="382"/>
      <c r="R109" s="382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</row>
    <row r="110" spans="1:32" s="69" customFormat="1" ht="40.5" customHeight="1">
      <c r="A110" s="170"/>
      <c r="B110" s="171"/>
      <c r="C110" s="24"/>
      <c r="D110" s="24"/>
      <c r="E110" s="382"/>
      <c r="F110" s="382"/>
      <c r="G110" s="382"/>
      <c r="H110" s="382"/>
      <c r="I110" s="382"/>
      <c r="J110" s="382"/>
      <c r="K110" s="303"/>
      <c r="L110" s="303"/>
      <c r="M110" s="303"/>
      <c r="N110" s="303"/>
      <c r="O110" s="303"/>
      <c r="P110" s="303"/>
      <c r="Q110" s="303"/>
      <c r="R110" s="303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</row>
    <row r="111" spans="1:32" s="24" customFormat="1" ht="40.5" customHeight="1">
      <c r="A111" s="170"/>
      <c r="B111" s="170"/>
      <c r="E111" s="382"/>
      <c r="F111" s="382"/>
      <c r="G111" s="382"/>
      <c r="H111" s="382"/>
      <c r="I111" s="382"/>
      <c r="J111" s="382"/>
      <c r="K111" s="303"/>
      <c r="L111" s="303"/>
      <c r="M111" s="303"/>
      <c r="N111" s="303"/>
      <c r="O111" s="303"/>
      <c r="P111" s="303"/>
      <c r="Q111" s="303"/>
      <c r="R111" s="303"/>
      <c r="S111" s="264"/>
      <c r="T111" s="264"/>
      <c r="U111" s="264"/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  <c r="AF111" s="264"/>
    </row>
    <row r="112" spans="1:32" s="69" customFormat="1" ht="26.1" customHeight="1">
      <c r="A112" s="170"/>
      <c r="B112" s="170"/>
      <c r="C112" s="24"/>
      <c r="D112" s="24"/>
      <c r="E112" s="382"/>
      <c r="F112" s="382"/>
      <c r="G112" s="382"/>
      <c r="H112" s="382"/>
      <c r="I112" s="382"/>
      <c r="J112" s="382"/>
      <c r="K112" s="382"/>
      <c r="L112" s="382"/>
      <c r="M112" s="382"/>
      <c r="N112" s="382"/>
      <c r="O112" s="382"/>
      <c r="P112" s="382"/>
      <c r="Q112" s="303"/>
      <c r="R112" s="303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</row>
    <row r="113" spans="1:18" s="69" customFormat="1" ht="26.1" customHeight="1">
      <c r="A113" s="170"/>
      <c r="B113" s="171"/>
      <c r="C113" s="24"/>
      <c r="D113" s="24"/>
      <c r="E113" s="175"/>
      <c r="F113" s="175"/>
      <c r="G113" s="175"/>
      <c r="H113" s="175"/>
      <c r="I113" s="175"/>
      <c r="J113" s="175"/>
      <c r="K113" s="73"/>
      <c r="L113" s="73"/>
      <c r="M113" s="73"/>
      <c r="N113" s="73"/>
      <c r="O113" s="73"/>
      <c r="P113" s="73"/>
      <c r="Q113" s="73"/>
      <c r="R113" s="73"/>
    </row>
    <row r="114" spans="1:18" s="69" customFormat="1" ht="26.1" customHeight="1">
      <c r="A114" s="170"/>
      <c r="B114" s="171"/>
      <c r="C114" s="24"/>
      <c r="D114" s="24"/>
      <c r="E114" s="175"/>
      <c r="F114" s="175"/>
      <c r="G114" s="175"/>
      <c r="H114" s="175"/>
      <c r="I114" s="175"/>
      <c r="J114" s="175"/>
      <c r="K114" s="73"/>
      <c r="L114" s="73"/>
      <c r="M114" s="73"/>
      <c r="N114" s="73"/>
      <c r="O114" s="73"/>
      <c r="P114" s="73"/>
      <c r="Q114" s="73"/>
      <c r="R114" s="73"/>
    </row>
    <row r="115" spans="1:18" s="24" customFormat="1" ht="26.1" customHeight="1">
      <c r="A115" s="170"/>
      <c r="B115" s="171"/>
      <c r="E115" s="175"/>
      <c r="F115" s="175"/>
      <c r="G115" s="175"/>
      <c r="H115" s="175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</row>
    <row r="116" spans="1:18" s="24" customFormat="1" ht="33.75" customHeight="1">
      <c r="A116" s="170"/>
      <c r="B116" s="170"/>
      <c r="E116" s="175"/>
      <c r="F116" s="175"/>
      <c r="G116" s="175"/>
      <c r="H116" s="175"/>
      <c r="I116" s="175"/>
      <c r="J116" s="175"/>
      <c r="K116" s="73"/>
      <c r="L116" s="73"/>
      <c r="M116" s="73"/>
      <c r="N116" s="73"/>
      <c r="O116" s="73"/>
      <c r="P116" s="73"/>
      <c r="Q116" s="73"/>
      <c r="R116" s="73"/>
    </row>
    <row r="117" spans="1:18" s="24" customFormat="1" ht="33.75" customHeight="1">
      <c r="A117" s="170"/>
      <c r="B117" s="171"/>
      <c r="E117" s="175"/>
      <c r="F117" s="175"/>
      <c r="G117" s="175"/>
      <c r="H117" s="175"/>
      <c r="I117" s="175"/>
      <c r="J117" s="175"/>
      <c r="K117" s="73"/>
      <c r="L117" s="73"/>
      <c r="M117" s="73"/>
      <c r="N117" s="73"/>
      <c r="O117" s="73"/>
      <c r="P117" s="73"/>
      <c r="Q117" s="73"/>
      <c r="R117" s="73"/>
    </row>
    <row r="118" spans="1:18" s="69" customFormat="1" ht="33.75" customHeight="1">
      <c r="A118" s="170"/>
      <c r="B118" s="171"/>
      <c r="C118" s="24"/>
      <c r="D118" s="24"/>
      <c r="E118" s="175"/>
      <c r="F118" s="175"/>
      <c r="G118" s="175"/>
      <c r="H118" s="175"/>
      <c r="I118" s="175"/>
      <c r="J118" s="175"/>
      <c r="K118" s="175"/>
      <c r="L118" s="175"/>
      <c r="M118" s="175"/>
      <c r="N118" s="175"/>
      <c r="O118" s="175"/>
      <c r="P118" s="175"/>
      <c r="Q118" s="252"/>
      <c r="R118" s="252"/>
    </row>
    <row r="119" spans="1:18" s="69" customFormat="1" ht="26.1" customHeight="1">
      <c r="A119" s="170"/>
      <c r="B119" s="170"/>
      <c r="C119" s="24"/>
      <c r="D119" s="24"/>
      <c r="E119" s="175"/>
      <c r="F119" s="175"/>
      <c r="G119" s="175"/>
      <c r="H119" s="175"/>
      <c r="I119" s="175"/>
      <c r="J119" s="175"/>
      <c r="K119" s="73"/>
      <c r="L119" s="73"/>
      <c r="M119" s="73"/>
      <c r="N119" s="73"/>
      <c r="O119" s="73"/>
      <c r="P119" s="73"/>
      <c r="Q119" s="73"/>
      <c r="R119" s="73"/>
    </row>
    <row r="120" spans="1:18" s="69" customFormat="1" ht="26.1" customHeight="1">
      <c r="A120" s="176"/>
      <c r="B120" s="177"/>
      <c r="C120" s="24"/>
      <c r="D120" s="24"/>
      <c r="E120" s="175"/>
      <c r="F120" s="175"/>
      <c r="G120" s="175"/>
      <c r="H120" s="175"/>
      <c r="I120" s="175"/>
      <c r="J120" s="175"/>
      <c r="K120" s="175"/>
      <c r="L120" s="175"/>
      <c r="M120" s="175"/>
      <c r="N120" s="175"/>
      <c r="O120" s="175"/>
      <c r="P120" s="175"/>
      <c r="Q120" s="73"/>
      <c r="R120" s="73"/>
    </row>
    <row r="121" spans="1:18" s="69" customFormat="1" ht="26.1" customHeight="1">
      <c r="A121" s="170"/>
      <c r="B121" s="171"/>
      <c r="C121" s="24"/>
      <c r="D121" s="24"/>
      <c r="E121" s="175"/>
      <c r="F121" s="175"/>
      <c r="G121" s="175"/>
      <c r="H121" s="175"/>
      <c r="I121" s="175"/>
      <c r="J121" s="175"/>
      <c r="K121" s="73"/>
      <c r="L121" s="73"/>
      <c r="M121" s="73"/>
      <c r="N121" s="73"/>
      <c r="O121" s="73"/>
      <c r="P121" s="73"/>
      <c r="Q121" s="73"/>
      <c r="R121" s="73"/>
    </row>
    <row r="122" spans="1:18" s="69" customFormat="1" ht="26.1" customHeight="1">
      <c r="A122" s="170"/>
      <c r="B122" s="170"/>
      <c r="C122" s="24"/>
      <c r="D122" s="24"/>
      <c r="E122" s="175"/>
      <c r="F122" s="175"/>
      <c r="G122" s="175"/>
      <c r="H122" s="175"/>
      <c r="I122" s="175"/>
      <c r="J122" s="175"/>
      <c r="K122" s="73"/>
      <c r="L122" s="73"/>
      <c r="M122" s="73"/>
      <c r="N122" s="73"/>
      <c r="O122" s="73"/>
      <c r="P122" s="73"/>
      <c r="Q122" s="175"/>
      <c r="R122" s="175"/>
    </row>
    <row r="123" spans="1:18" s="69" customFormat="1" ht="26.1" customHeight="1">
      <c r="A123" s="170"/>
      <c r="B123" s="171"/>
      <c r="C123" s="24"/>
      <c r="D123" s="24"/>
      <c r="E123" s="24"/>
      <c r="F123" s="24"/>
      <c r="G123" s="24"/>
      <c r="H123" s="24"/>
      <c r="I123" s="24"/>
      <c r="J123" s="24"/>
    </row>
    <row r="124" spans="1:18" s="69" customFormat="1" ht="26.1" customHeight="1">
      <c r="A124" s="170"/>
      <c r="B124" s="170"/>
      <c r="C124" s="24"/>
      <c r="D124" s="24"/>
      <c r="E124" s="24"/>
      <c r="F124" s="24"/>
      <c r="G124" s="24"/>
      <c r="H124" s="24"/>
      <c r="I124" s="24"/>
      <c r="J124" s="24"/>
      <c r="Q124" s="24"/>
      <c r="R124" s="24"/>
    </row>
    <row r="125" spans="1:18" s="69" customFormat="1" ht="26.1" customHeight="1">
      <c r="A125" s="170"/>
      <c r="B125" s="171"/>
      <c r="C125" s="24"/>
      <c r="D125" s="24"/>
      <c r="E125" s="24"/>
      <c r="F125" s="24"/>
      <c r="G125" s="24"/>
      <c r="H125" s="24"/>
      <c r="I125" s="24"/>
      <c r="J125" s="24"/>
      <c r="Q125" s="24"/>
      <c r="R125" s="24"/>
    </row>
    <row r="126" spans="1:18" s="24" customFormat="1" ht="26.1" customHeight="1">
      <c r="A126" s="170"/>
      <c r="B126" s="171"/>
    </row>
    <row r="127" spans="1:18" s="24" customFormat="1" ht="28.5" customHeight="1">
      <c r="A127" s="170"/>
      <c r="B127" s="171"/>
      <c r="K127" s="69"/>
      <c r="L127" s="69"/>
      <c r="M127" s="69"/>
      <c r="N127" s="69"/>
      <c r="O127" s="69"/>
      <c r="P127" s="69"/>
      <c r="Q127" s="69"/>
      <c r="R127" s="69"/>
    </row>
    <row r="128" spans="1:18" s="24" customFormat="1" ht="32.25" customHeight="1">
      <c r="A128" s="170"/>
      <c r="B128" s="171"/>
    </row>
    <row r="129" spans="1:18" s="69" customFormat="1" ht="26.1" customHeight="1">
      <c r="A129" s="170"/>
      <c r="B129" s="171"/>
      <c r="C129" s="24"/>
      <c r="D129" s="24"/>
      <c r="E129" s="24"/>
      <c r="F129" s="24"/>
      <c r="G129" s="24"/>
      <c r="H129" s="24"/>
      <c r="I129" s="24"/>
      <c r="J129" s="24"/>
    </row>
    <row r="130" spans="1:18" s="69" customFormat="1" ht="26.1" customHeight="1">
      <c r="A130" s="170"/>
      <c r="B130" s="170"/>
      <c r="C130" s="24"/>
      <c r="D130" s="24"/>
      <c r="E130" s="24"/>
      <c r="F130" s="24"/>
      <c r="G130" s="24"/>
      <c r="H130" s="24"/>
      <c r="I130" s="24"/>
      <c r="J130" s="24"/>
    </row>
    <row r="131" spans="1:18" s="24" customFormat="1" ht="26.1" customHeight="1">
      <c r="A131" s="170"/>
      <c r="B131" s="171"/>
      <c r="Q131" s="69"/>
      <c r="R131" s="69"/>
    </row>
    <row r="132" spans="1:18" s="69" customFormat="1" ht="26.1" customHeight="1">
      <c r="A132" s="170"/>
      <c r="B132" s="170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</row>
    <row r="133" spans="1:18" s="24" customFormat="1" ht="26.1" customHeight="1">
      <c r="A133" s="170"/>
      <c r="B133" s="171"/>
      <c r="Q133" s="69"/>
      <c r="R133" s="69"/>
    </row>
    <row r="134" spans="1:18" s="24" customFormat="1" ht="26.1" customHeight="1">
      <c r="A134" s="170"/>
      <c r="B134" s="171"/>
    </row>
    <row r="135" spans="1:18" s="24" customFormat="1" ht="26.1" customHeight="1">
      <c r="A135" s="170"/>
      <c r="B135" s="170"/>
      <c r="Q135" s="69"/>
      <c r="R135" s="69"/>
    </row>
    <row r="136" spans="1:18" s="69" customFormat="1" ht="26.1" customHeight="1">
      <c r="A136" s="170"/>
      <c r="B136" s="170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</row>
    <row r="137" spans="1:18" s="69" customFormat="1" ht="26.1" customHeight="1">
      <c r="A137" s="170"/>
      <c r="B137" s="170"/>
      <c r="C137" s="24"/>
      <c r="D137" s="24"/>
      <c r="E137" s="24"/>
      <c r="F137" s="24"/>
      <c r="G137" s="24"/>
      <c r="H137" s="24"/>
      <c r="I137" s="24"/>
      <c r="J137" s="24"/>
      <c r="Q137" s="24"/>
      <c r="R137" s="24"/>
    </row>
    <row r="138" spans="1:18" s="24" customFormat="1" ht="26.1" customHeight="1">
      <c r="A138" s="170"/>
      <c r="B138" s="170"/>
    </row>
    <row r="139" spans="1:18" s="69" customFormat="1" ht="26.1" customHeight="1">
      <c r="A139" s="170"/>
      <c r="B139" s="170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</row>
    <row r="140" spans="1:18" s="69" customFormat="1" ht="26.1" customHeight="1">
      <c r="A140" s="170"/>
      <c r="B140" s="170"/>
      <c r="C140" s="24"/>
      <c r="D140" s="24"/>
      <c r="E140" s="24"/>
      <c r="F140" s="24"/>
      <c r="G140" s="24"/>
      <c r="H140" s="24"/>
      <c r="I140" s="24"/>
      <c r="J140" s="24"/>
    </row>
    <row r="141" spans="1:18" s="73" customFormat="1" ht="31.5" customHeight="1">
      <c r="A141" s="170"/>
      <c r="B141" s="171"/>
      <c r="C141" s="24"/>
      <c r="D141" s="24"/>
      <c r="E141" s="24"/>
      <c r="F141" s="24"/>
      <c r="G141" s="24"/>
      <c r="H141" s="24"/>
      <c r="I141" s="24"/>
      <c r="J141" s="24"/>
      <c r="K141" s="69"/>
      <c r="L141" s="69"/>
      <c r="M141" s="69"/>
      <c r="N141" s="69"/>
      <c r="O141" s="69"/>
      <c r="P141" s="69"/>
      <c r="Q141" s="24"/>
      <c r="R141" s="24"/>
    </row>
    <row r="142" spans="1:18" s="69" customFormat="1" ht="26.1" customHeight="1">
      <c r="A142" s="170"/>
      <c r="B142" s="170"/>
      <c r="C142" s="24"/>
      <c r="D142" s="24"/>
      <c r="E142" s="24"/>
      <c r="F142" s="24"/>
      <c r="G142" s="24"/>
      <c r="H142" s="24"/>
      <c r="I142" s="24"/>
      <c r="J142" s="24"/>
    </row>
    <row r="143" spans="1:18" s="24" customFormat="1" ht="26.1" customHeight="1">
      <c r="A143" s="170"/>
      <c r="B143" s="170"/>
      <c r="K143" s="69"/>
      <c r="L143" s="69"/>
      <c r="M143" s="69"/>
      <c r="N143" s="69"/>
      <c r="O143" s="69"/>
      <c r="P143" s="69"/>
      <c r="Q143" s="69"/>
      <c r="R143" s="69"/>
    </row>
    <row r="144" spans="1:18" s="69" customFormat="1" ht="26.1" customHeight="1">
      <c r="A144" s="170"/>
      <c r="B144" s="171"/>
      <c r="C144" s="24"/>
      <c r="D144" s="24"/>
      <c r="E144" s="24"/>
      <c r="F144" s="24"/>
      <c r="G144" s="24"/>
      <c r="H144" s="24"/>
      <c r="I144" s="24"/>
      <c r="J144" s="24"/>
      <c r="Q144" s="24"/>
      <c r="R144" s="24"/>
    </row>
    <row r="145" spans="1:18" s="24" customFormat="1" ht="26.1" customHeight="1">
      <c r="A145" s="170"/>
      <c r="B145" s="171"/>
      <c r="Q145" s="69"/>
      <c r="R145" s="69"/>
    </row>
    <row r="146" spans="1:18" s="69" customFormat="1" ht="42.75" customHeight="1">
      <c r="A146" s="170"/>
      <c r="B146" s="171"/>
      <c r="C146" s="24"/>
      <c r="D146" s="24"/>
      <c r="E146" s="24"/>
      <c r="F146" s="24"/>
      <c r="G146" s="24"/>
      <c r="H146" s="24"/>
      <c r="I146" s="24"/>
      <c r="J146" s="24"/>
      <c r="K146" s="190" t="e">
        <f>#REF!</f>
        <v>#REF!</v>
      </c>
    </row>
    <row r="147" spans="1:18" s="69" customFormat="1" ht="43.5" customHeight="1">
      <c r="A147" s="170"/>
      <c r="B147" s="171"/>
      <c r="C147" s="24"/>
      <c r="D147" s="24"/>
      <c r="E147" s="24"/>
      <c r="F147" s="24"/>
      <c r="G147" s="24"/>
      <c r="H147" s="24"/>
      <c r="I147" s="24"/>
      <c r="J147" s="24"/>
      <c r="Q147" s="24"/>
      <c r="R147" s="24"/>
    </row>
    <row r="148" spans="1:18" s="24" customFormat="1" ht="26.1" customHeight="1">
      <c r="A148" s="170"/>
      <c r="B148" s="171"/>
      <c r="K148" s="123"/>
      <c r="L148" s="123"/>
      <c r="M148" s="123"/>
      <c r="N148" s="123"/>
      <c r="O148" s="123"/>
      <c r="P148" s="123"/>
      <c r="Q148" s="69"/>
      <c r="R148" s="69"/>
    </row>
    <row r="149" spans="1:18" s="24" customFormat="1" ht="26.1" customHeight="1">
      <c r="A149" s="170"/>
      <c r="B149" s="170"/>
      <c r="K149" s="69"/>
      <c r="L149" s="69"/>
      <c r="M149" s="69"/>
      <c r="N149" s="69"/>
      <c r="O149" s="69"/>
      <c r="P149" s="69"/>
      <c r="Q149" s="69"/>
      <c r="R149" s="69"/>
    </row>
    <row r="150" spans="1:18" s="24" customFormat="1" ht="26.1" customHeight="1">
      <c r="A150" s="170"/>
      <c r="B150" s="171"/>
      <c r="K150" s="69"/>
      <c r="L150" s="69"/>
      <c r="M150" s="69"/>
      <c r="N150" s="69"/>
      <c r="O150" s="69"/>
      <c r="P150" s="69"/>
    </row>
    <row r="151" spans="1:18" s="175" customFormat="1" ht="26.1" customHeight="1">
      <c r="A151" s="170"/>
      <c r="B151" s="171"/>
      <c r="C151" s="24"/>
      <c r="D151" s="24"/>
      <c r="E151" s="24"/>
      <c r="F151" s="24"/>
      <c r="G151" s="24"/>
      <c r="H151" s="24"/>
      <c r="I151" s="24"/>
      <c r="J151" s="24"/>
      <c r="K151" s="69"/>
      <c r="L151" s="69"/>
      <c r="M151" s="69"/>
      <c r="N151" s="69"/>
      <c r="O151" s="69"/>
      <c r="P151" s="69"/>
      <c r="Q151" s="69"/>
      <c r="R151" s="69"/>
    </row>
    <row r="152" spans="1:18" s="175" customFormat="1" ht="26.1" customHeight="1">
      <c r="A152" s="172"/>
      <c r="B152" s="172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69"/>
      <c r="R152" s="69"/>
    </row>
    <row r="153" spans="1:18" s="24" customFormat="1" ht="26.1" customHeight="1">
      <c r="A153" s="170"/>
      <c r="B153" s="171"/>
      <c r="K153" s="69"/>
      <c r="L153" s="69"/>
      <c r="M153" s="69"/>
      <c r="N153" s="69"/>
      <c r="O153" s="69"/>
      <c r="P153" s="69"/>
    </row>
    <row r="154" spans="1:18" s="69" customFormat="1" ht="26.1" customHeight="1">
      <c r="A154" s="170"/>
      <c r="B154" s="171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</row>
    <row r="155" spans="1:18" s="69" customFormat="1" ht="26.1" customHeight="1">
      <c r="A155" s="170"/>
      <c r="B155" s="171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</row>
    <row r="156" spans="1:18" s="69" customFormat="1" ht="26.1" customHeight="1">
      <c r="A156" s="170"/>
      <c r="B156" s="170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</row>
    <row r="157" spans="1:18" s="69" customFormat="1" ht="26.1" customHeight="1">
      <c r="A157" s="170"/>
      <c r="B157" s="171"/>
      <c r="C157" s="24"/>
      <c r="D157" s="24"/>
      <c r="E157" s="24"/>
      <c r="F157" s="24"/>
      <c r="G157" s="24"/>
      <c r="H157" s="24"/>
      <c r="I157" s="24"/>
      <c r="J157" s="24"/>
    </row>
    <row r="158" spans="1:18" s="69" customFormat="1" ht="26.1" customHeight="1">
      <c r="A158" s="170"/>
      <c r="B158" s="170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</row>
    <row r="159" spans="1:18" s="69" customFormat="1" ht="26.1" customHeight="1">
      <c r="A159" s="170"/>
      <c r="B159" s="170"/>
      <c r="C159" s="24"/>
      <c r="D159" s="24"/>
      <c r="E159" s="24"/>
      <c r="F159" s="24"/>
      <c r="G159" s="24"/>
      <c r="H159" s="24"/>
      <c r="I159" s="24"/>
      <c r="J159" s="24"/>
    </row>
    <row r="160" spans="1:18" s="69" customFormat="1" ht="26.1" customHeight="1">
      <c r="A160" s="191"/>
      <c r="B160" s="191"/>
      <c r="C160" s="24"/>
      <c r="D160" s="24"/>
      <c r="E160" s="24"/>
      <c r="F160" s="24"/>
      <c r="G160" s="24"/>
      <c r="H160" s="24"/>
      <c r="I160" s="24"/>
      <c r="J160" s="24"/>
      <c r="Q160" s="175"/>
      <c r="R160" s="175"/>
    </row>
    <row r="161" spans="1:18" s="24" customFormat="1" ht="26.1" customHeight="1">
      <c r="A161" s="191"/>
      <c r="B161" s="192"/>
      <c r="K161" s="69"/>
      <c r="L161" s="69"/>
      <c r="M161" s="69"/>
      <c r="N161" s="69"/>
      <c r="O161" s="69"/>
      <c r="P161" s="69"/>
      <c r="Q161" s="69"/>
      <c r="R161" s="69"/>
    </row>
    <row r="162" spans="1:18" s="69" customFormat="1" ht="26.1" customHeight="1">
      <c r="A162" s="191"/>
      <c r="B162" s="191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</row>
    <row r="163" spans="1:18" s="69" customFormat="1" ht="26.1" customHeight="1">
      <c r="A163" s="191"/>
      <c r="B163" s="192"/>
      <c r="C163" s="24"/>
      <c r="D163" s="24"/>
      <c r="E163" s="24"/>
      <c r="F163" s="24"/>
      <c r="G163" s="24"/>
      <c r="H163" s="24"/>
      <c r="I163" s="24"/>
      <c r="J163" s="24"/>
    </row>
    <row r="164" spans="1:18" s="69" customFormat="1" ht="26.1" customHeight="1">
      <c r="A164" s="191"/>
      <c r="B164" s="192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</row>
    <row r="165" spans="1:18" s="24" customFormat="1" ht="26.1" customHeight="1">
      <c r="A165" s="191"/>
      <c r="B165" s="192"/>
      <c r="K165" s="69"/>
      <c r="L165" s="69"/>
      <c r="M165" s="69"/>
      <c r="N165" s="69"/>
      <c r="O165" s="69"/>
      <c r="P165" s="69"/>
    </row>
    <row r="166" spans="1:18" s="69" customFormat="1" ht="26.1" customHeight="1">
      <c r="A166" s="191"/>
      <c r="B166" s="191"/>
      <c r="C166" s="24"/>
      <c r="D166" s="24"/>
      <c r="E166" s="24"/>
      <c r="F166" s="24"/>
      <c r="G166" s="24"/>
      <c r="H166" s="24"/>
      <c r="I166" s="24"/>
      <c r="J166" s="24"/>
      <c r="Q166" s="24"/>
      <c r="R166" s="24"/>
    </row>
    <row r="167" spans="1:18" s="69" customFormat="1" ht="26.1" customHeight="1">
      <c r="A167" s="191"/>
      <c r="B167" s="192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 s="69" customFormat="1" ht="26.1" customHeight="1">
      <c r="A168" s="191"/>
      <c r="B168" s="191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</row>
    <row r="169" spans="1:18" s="73" customFormat="1" ht="26.1" customHeight="1">
      <c r="A169" s="191"/>
      <c r="B169" s="192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</row>
    <row r="170" spans="1:18" s="69" customFormat="1" ht="26.1" customHeight="1">
      <c r="A170" s="191"/>
      <c r="B170" s="192"/>
      <c r="C170" s="24"/>
      <c r="D170" s="24"/>
      <c r="E170" s="24"/>
      <c r="F170" s="24"/>
      <c r="G170" s="24"/>
      <c r="H170" s="24"/>
      <c r="I170" s="24"/>
      <c r="J170" s="24"/>
    </row>
    <row r="171" spans="1:18" s="24" customFormat="1" ht="26.1" customHeight="1">
      <c r="A171" s="191"/>
      <c r="B171" s="191"/>
      <c r="Q171" s="69"/>
      <c r="R171" s="69"/>
    </row>
    <row r="172" spans="1:18" s="24" customFormat="1" ht="26.1" customHeight="1">
      <c r="A172" s="191"/>
      <c r="B172" s="191"/>
      <c r="K172" s="69"/>
      <c r="L172" s="69"/>
      <c r="M172" s="69"/>
      <c r="N172" s="69"/>
      <c r="O172" s="69"/>
      <c r="P172" s="69"/>
      <c r="Q172" s="69"/>
      <c r="R172" s="69"/>
    </row>
    <row r="173" spans="1:18" s="69" customFormat="1" ht="26.1" customHeight="1">
      <c r="A173" s="191"/>
      <c r="B173" s="191"/>
      <c r="C173" s="24"/>
      <c r="D173" s="24"/>
      <c r="E173" s="24"/>
      <c r="F173" s="24"/>
      <c r="G173" s="24"/>
      <c r="H173" s="24"/>
      <c r="I173" s="24"/>
      <c r="J173" s="24"/>
      <c r="Q173" s="73"/>
      <c r="R173" s="73"/>
    </row>
    <row r="174" spans="1:18" s="24" customFormat="1" ht="45.75" customHeight="1">
      <c r="A174" s="191"/>
      <c r="B174" s="192"/>
      <c r="Q174" s="69"/>
      <c r="R174" s="69"/>
    </row>
    <row r="175" spans="1:18" s="69" customFormat="1" ht="26.1" customHeight="1">
      <c r="A175" s="191"/>
      <c r="B175" s="191"/>
      <c r="C175" s="24"/>
      <c r="D175" s="24"/>
      <c r="E175" s="24"/>
      <c r="F175" s="24"/>
      <c r="G175" s="24"/>
      <c r="H175" s="24"/>
      <c r="I175" s="24"/>
      <c r="J175" s="24"/>
      <c r="Q175" s="24"/>
      <c r="R175" s="24"/>
    </row>
    <row r="176" spans="1:18" s="24" customFormat="1" ht="26.1" customHeight="1">
      <c r="A176" s="193"/>
      <c r="B176" s="194"/>
      <c r="K176" s="69"/>
      <c r="L176" s="69"/>
      <c r="M176" s="69"/>
      <c r="N176" s="69"/>
      <c r="O176" s="69"/>
      <c r="P176" s="69"/>
      <c r="Q176" s="69"/>
      <c r="R176" s="69"/>
    </row>
    <row r="177" spans="1:18" s="69" customFormat="1" ht="26.1" customHeight="1">
      <c r="A177" s="195"/>
      <c r="B177" s="196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</row>
    <row r="178" spans="1:18" s="24" customFormat="1" ht="31.5" customHeight="1">
      <c r="A178" s="195"/>
      <c r="B178" s="195"/>
      <c r="K178" s="69"/>
      <c r="L178" s="69"/>
      <c r="M178" s="69"/>
      <c r="N178" s="69"/>
      <c r="O178" s="69"/>
      <c r="P178" s="69"/>
    </row>
    <row r="179" spans="1:18" s="69" customFormat="1" ht="39.75" customHeight="1">
      <c r="A179" s="191"/>
      <c r="B179" s="192"/>
      <c r="C179" s="24"/>
      <c r="D179" s="24"/>
      <c r="E179" s="24"/>
      <c r="F179" s="24"/>
      <c r="G179" s="24"/>
      <c r="H179" s="24"/>
      <c r="I179" s="24"/>
      <c r="J179" s="24"/>
    </row>
    <row r="180" spans="1:18" s="69" customFormat="1" ht="34.5" customHeight="1">
      <c r="A180" s="191"/>
      <c r="B180" s="192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</row>
    <row r="181" spans="1:18" s="69" customFormat="1" ht="26.1" customHeight="1">
      <c r="A181" s="191"/>
      <c r="B181" s="191"/>
      <c r="C181" s="24"/>
      <c r="D181" s="24"/>
      <c r="E181" s="24"/>
      <c r="F181" s="24"/>
      <c r="G181" s="24"/>
      <c r="H181" s="24"/>
      <c r="I181" s="24"/>
      <c r="J181" s="24"/>
    </row>
    <row r="182" spans="1:18" s="24" customFormat="1" ht="26.1" customHeight="1">
      <c r="A182" s="197"/>
      <c r="B182" s="198"/>
      <c r="K182" s="69"/>
      <c r="L182" s="69"/>
      <c r="M182" s="69"/>
      <c r="N182" s="69"/>
      <c r="O182" s="69"/>
      <c r="P182" s="69"/>
      <c r="Q182" s="69"/>
      <c r="R182" s="69"/>
    </row>
    <row r="183" spans="1:18" s="69" customFormat="1" ht="26.1" customHeight="1">
      <c r="A183" s="185"/>
      <c r="B183" s="186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</row>
    <row r="184" spans="1:18" s="69" customFormat="1" ht="26.1" customHeight="1">
      <c r="A184" s="185"/>
      <c r="B184" s="185"/>
      <c r="C184" s="24"/>
      <c r="D184" s="24"/>
      <c r="E184" s="24"/>
      <c r="F184" s="24"/>
      <c r="G184" s="24"/>
      <c r="H184" s="24"/>
      <c r="I184" s="24"/>
      <c r="J184" s="24"/>
      <c r="Q184" s="24"/>
      <c r="R184" s="24"/>
    </row>
    <row r="185" spans="1:18" s="24" customFormat="1" ht="26.1" customHeight="1">
      <c r="A185" s="199"/>
      <c r="B185" s="200"/>
      <c r="K185" s="69"/>
      <c r="L185" s="69"/>
      <c r="M185" s="69"/>
      <c r="N185" s="69"/>
      <c r="O185" s="69"/>
      <c r="P185" s="69"/>
    </row>
    <row r="186" spans="1:18" s="69" customFormat="1" ht="26.1" customHeight="1">
      <c r="A186" s="188"/>
      <c r="B186" s="189"/>
      <c r="C186" s="24"/>
      <c r="D186" s="24"/>
      <c r="E186" s="24"/>
      <c r="F186" s="24"/>
      <c r="G186" s="24"/>
      <c r="H186" s="24"/>
      <c r="I186" s="24"/>
      <c r="J186" s="24"/>
    </row>
    <row r="187" spans="1:18" s="69" customFormat="1" ht="26.1" customHeight="1">
      <c r="A187" s="188"/>
      <c r="B187" s="188"/>
      <c r="C187" s="24"/>
      <c r="D187" s="24"/>
      <c r="E187" s="24"/>
      <c r="F187" s="24"/>
      <c r="G187" s="24"/>
      <c r="H187" s="24"/>
      <c r="I187" s="24"/>
      <c r="J187" s="24"/>
      <c r="Q187" s="24"/>
      <c r="R187" s="24"/>
    </row>
    <row r="188" spans="1:18" s="24" customFormat="1" ht="26.1" customHeight="1">
      <c r="A188" s="176"/>
      <c r="B188" s="177"/>
      <c r="Q188" s="69"/>
      <c r="R188" s="69"/>
    </row>
    <row r="189" spans="1:18" s="24" customFormat="1" ht="26.1" customHeight="1">
      <c r="A189" s="170"/>
      <c r="B189" s="171"/>
      <c r="K189" s="69"/>
      <c r="L189" s="69"/>
      <c r="M189" s="69"/>
      <c r="N189" s="69"/>
      <c r="O189" s="69"/>
      <c r="P189" s="69"/>
      <c r="Q189" s="69"/>
      <c r="R189" s="69"/>
    </row>
    <row r="190" spans="1:18" s="24" customFormat="1" ht="26.1" customHeight="1">
      <c r="A190" s="170"/>
      <c r="B190" s="171"/>
      <c r="K190" s="175"/>
      <c r="L190" s="175"/>
      <c r="M190" s="175"/>
      <c r="N190" s="175"/>
      <c r="O190" s="175"/>
      <c r="P190" s="175"/>
    </row>
    <row r="191" spans="1:18" s="69" customFormat="1" ht="26.1" customHeight="1">
      <c r="A191" s="170"/>
      <c r="B191" s="171"/>
      <c r="C191" s="24"/>
      <c r="D191" s="24"/>
      <c r="E191" s="24"/>
      <c r="F191" s="24"/>
      <c r="G191" s="24"/>
      <c r="H191" s="24"/>
      <c r="I191" s="24"/>
      <c r="J191" s="24"/>
      <c r="Q191" s="24"/>
      <c r="R191" s="24"/>
    </row>
    <row r="192" spans="1:18" s="175" customFormat="1" ht="26.1" customHeight="1">
      <c r="A192" s="170"/>
      <c r="B192" s="170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69"/>
      <c r="R192" s="69"/>
    </row>
    <row r="193" spans="1:18" s="69" customFormat="1" ht="26.1" customHeight="1">
      <c r="A193" s="170"/>
      <c r="B193" s="171"/>
      <c r="C193" s="24"/>
      <c r="D193" s="24"/>
      <c r="E193" s="24"/>
      <c r="F193" s="24"/>
      <c r="G193" s="24"/>
      <c r="H193" s="24"/>
      <c r="I193" s="24"/>
      <c r="J193" s="24"/>
    </row>
    <row r="194" spans="1:18" s="69" customFormat="1" ht="26.1" customHeight="1">
      <c r="A194" s="176"/>
      <c r="B194" s="176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</row>
    <row r="195" spans="1:18" s="24" customFormat="1" ht="26.1" customHeight="1">
      <c r="A195" s="170"/>
      <c r="B195" s="171"/>
    </row>
    <row r="196" spans="1:18" s="69" customFormat="1" ht="26.1" customHeight="1">
      <c r="A196" s="170"/>
      <c r="B196" s="170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</row>
    <row r="197" spans="1:18" s="69" customFormat="1" ht="26.1" customHeight="1">
      <c r="A197" s="170"/>
      <c r="B197" s="171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</row>
    <row r="198" spans="1:18" s="24" customFormat="1" ht="26.1" customHeight="1">
      <c r="A198" s="170"/>
      <c r="B198" s="170"/>
      <c r="Q198" s="69"/>
      <c r="R198" s="69"/>
    </row>
    <row r="199" spans="1:18" s="69" customFormat="1" ht="44.25" customHeight="1">
      <c r="A199" s="170"/>
      <c r="B199" s="170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</row>
    <row r="200" spans="1:18" s="24" customFormat="1" ht="44.25" customHeight="1">
      <c r="A200" s="170"/>
      <c r="B200" s="170"/>
      <c r="K200" s="69"/>
      <c r="L200" s="69"/>
      <c r="M200" s="69"/>
      <c r="N200" s="69"/>
      <c r="O200" s="69"/>
      <c r="P200" s="69"/>
    </row>
    <row r="201" spans="1:18" s="24" customFormat="1" ht="26.1" customHeight="1">
      <c r="A201" s="170"/>
      <c r="B201" s="170"/>
      <c r="K201" s="69"/>
      <c r="L201" s="69"/>
      <c r="M201" s="69"/>
      <c r="N201" s="69"/>
      <c r="O201" s="69"/>
      <c r="P201" s="69"/>
    </row>
    <row r="202" spans="1:18" s="69" customFormat="1" ht="29.25" customHeight="1">
      <c r="A202" s="170"/>
      <c r="B202" s="170"/>
      <c r="C202" s="24"/>
      <c r="D202" s="24"/>
      <c r="E202" s="24"/>
      <c r="F202" s="24"/>
      <c r="G202" s="24"/>
      <c r="H202" s="24"/>
      <c r="I202" s="24"/>
      <c r="J202" s="24"/>
    </row>
    <row r="203" spans="1:18" s="69" customFormat="1" ht="26.1" customHeight="1">
      <c r="A203" s="170"/>
      <c r="B203" s="170"/>
      <c r="C203" s="24"/>
      <c r="D203" s="24"/>
      <c r="E203" s="24"/>
      <c r="F203" s="24"/>
      <c r="G203" s="24"/>
      <c r="H203" s="24"/>
      <c r="I203" s="24"/>
      <c r="J203" s="24"/>
      <c r="K203" s="73"/>
      <c r="L203" s="73"/>
      <c r="M203" s="73"/>
      <c r="N203" s="73"/>
      <c r="O203" s="73"/>
      <c r="P203" s="73"/>
      <c r="Q203" s="24"/>
      <c r="R203" s="24"/>
    </row>
    <row r="204" spans="1:18" s="69" customFormat="1" ht="33.75" customHeight="1">
      <c r="A204" s="170"/>
      <c r="B204" s="171"/>
      <c r="C204" s="24"/>
      <c r="D204" s="24"/>
      <c r="E204" s="24"/>
      <c r="F204" s="24"/>
      <c r="G204" s="24"/>
      <c r="H204" s="24"/>
      <c r="I204" s="24"/>
      <c r="J204" s="24"/>
    </row>
    <row r="205" spans="1:18" s="69" customFormat="1" ht="26.1" customHeight="1">
      <c r="A205" s="170"/>
      <c r="B205" s="171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</row>
    <row r="206" spans="1:18" s="24" customFormat="1" ht="26.1" customHeight="1">
      <c r="A206" s="176"/>
      <c r="B206" s="177"/>
      <c r="K206" s="69"/>
      <c r="L206" s="69"/>
      <c r="M206" s="69"/>
      <c r="N206" s="69"/>
      <c r="O206" s="69"/>
      <c r="P206" s="69"/>
    </row>
    <row r="207" spans="1:18" s="69" customFormat="1" ht="26.1" customHeight="1">
      <c r="A207" s="176"/>
      <c r="B207" s="177"/>
      <c r="C207" s="24"/>
      <c r="D207" s="24"/>
      <c r="E207" s="24"/>
      <c r="F207" s="24"/>
      <c r="G207" s="24"/>
      <c r="H207" s="24"/>
      <c r="I207" s="24"/>
      <c r="J207" s="24"/>
    </row>
    <row r="208" spans="1:18" s="175" customFormat="1" ht="26.1" customHeight="1">
      <c r="A208" s="176"/>
      <c r="B208" s="177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69"/>
      <c r="R208" s="69"/>
    </row>
    <row r="209" spans="1:18" s="69" customFormat="1" ht="41.25" customHeight="1">
      <c r="A209" s="176"/>
      <c r="B209" s="176"/>
      <c r="C209" s="24"/>
      <c r="D209" s="24"/>
      <c r="E209" s="24"/>
      <c r="F209" s="24"/>
      <c r="G209" s="24"/>
      <c r="H209" s="24"/>
      <c r="I209" s="24"/>
      <c r="J209" s="24"/>
    </row>
    <row r="210" spans="1:18" s="24" customFormat="1" ht="36.75" customHeight="1">
      <c r="A210" s="176"/>
      <c r="B210" s="177"/>
      <c r="K210" s="69"/>
      <c r="L210" s="69"/>
      <c r="M210" s="69"/>
      <c r="N210" s="69"/>
      <c r="O210" s="69"/>
      <c r="P210" s="69"/>
    </row>
    <row r="211" spans="1:18" s="69" customFormat="1" ht="44.25" customHeight="1">
      <c r="A211" s="176"/>
      <c r="B211" s="177"/>
      <c r="C211" s="24"/>
      <c r="D211" s="24"/>
      <c r="E211" s="24"/>
      <c r="F211" s="24"/>
      <c r="G211" s="24"/>
      <c r="H211" s="24"/>
      <c r="I211" s="24"/>
      <c r="J211" s="24"/>
      <c r="Q211" s="24"/>
      <c r="R211" s="24"/>
    </row>
    <row r="212" spans="1:18" s="24" customFormat="1" ht="26.1" customHeight="1">
      <c r="A212" s="201"/>
      <c r="B212" s="201"/>
      <c r="K212" s="69"/>
      <c r="L212" s="69"/>
      <c r="M212" s="69"/>
      <c r="N212" s="69"/>
      <c r="O212" s="69"/>
      <c r="P212" s="69"/>
    </row>
    <row r="213" spans="1:18" s="24" customFormat="1" ht="26.1" customHeight="1">
      <c r="A213" s="201"/>
      <c r="B213" s="202"/>
      <c r="K213" s="69"/>
      <c r="L213" s="69"/>
      <c r="M213" s="69"/>
      <c r="N213" s="69"/>
      <c r="O213" s="69"/>
      <c r="P213" s="69"/>
      <c r="Q213" s="69"/>
      <c r="R213" s="69"/>
    </row>
    <row r="214" spans="1:18" s="24" customFormat="1" ht="26.1" customHeight="1">
      <c r="A214" s="176"/>
      <c r="B214" s="177"/>
      <c r="Q214" s="69"/>
      <c r="R214" s="69"/>
    </row>
    <row r="215" spans="1:18" s="24" customFormat="1" ht="26.1" customHeight="1">
      <c r="A215" s="176"/>
      <c r="B215" s="177"/>
      <c r="Q215" s="69"/>
      <c r="R215" s="69"/>
    </row>
    <row r="216" spans="1:18" s="24" customFormat="1" ht="26.1" customHeight="1">
      <c r="A216" s="176"/>
      <c r="B216" s="177"/>
      <c r="K216" s="69"/>
      <c r="L216" s="69"/>
      <c r="M216" s="69"/>
      <c r="N216" s="69"/>
      <c r="O216" s="69"/>
      <c r="P216" s="69"/>
      <c r="Q216" s="69"/>
      <c r="R216" s="69"/>
    </row>
    <row r="217" spans="1:18" s="24" customFormat="1" ht="26.1" customHeight="1">
      <c r="A217" s="176"/>
      <c r="B217" s="177"/>
      <c r="Q217" s="69"/>
      <c r="R217" s="69"/>
    </row>
    <row r="218" spans="1:18" s="69" customFormat="1" ht="26.1" customHeight="1">
      <c r="A218" s="176"/>
      <c r="B218" s="176"/>
      <c r="C218" s="24"/>
      <c r="D218" s="24"/>
      <c r="E218" s="24"/>
      <c r="F218" s="24"/>
      <c r="G218" s="24"/>
      <c r="H218" s="24"/>
      <c r="I218" s="24"/>
      <c r="J218" s="24"/>
    </row>
    <row r="219" spans="1:18" s="69" customFormat="1" ht="26.1" customHeight="1">
      <c r="A219" s="176"/>
      <c r="B219" s="176"/>
      <c r="C219" s="24"/>
      <c r="D219" s="24"/>
      <c r="E219" s="24"/>
      <c r="F219" s="24"/>
      <c r="G219" s="24"/>
      <c r="H219" s="24"/>
      <c r="I219" s="24"/>
      <c r="J219" s="24"/>
      <c r="K219" s="190" t="e">
        <f>#REF!</f>
        <v>#REF!</v>
      </c>
    </row>
    <row r="220" spans="1:18" s="24" customFormat="1" ht="26.1" customHeight="1">
      <c r="A220" s="176"/>
      <c r="B220" s="177"/>
      <c r="Q220" s="69"/>
      <c r="R220" s="69"/>
    </row>
    <row r="221" spans="1:18" s="24" customFormat="1" ht="26.1" customHeight="1">
      <c r="A221" s="176"/>
      <c r="B221" s="176"/>
    </row>
    <row r="222" spans="1:18" s="24" customFormat="1" ht="26.1" customHeight="1">
      <c r="A222" s="176"/>
      <c r="B222" s="177"/>
      <c r="K222" s="69"/>
      <c r="L222" s="69"/>
      <c r="M222" s="69"/>
      <c r="N222" s="69"/>
      <c r="O222" s="69"/>
      <c r="P222" s="69"/>
    </row>
    <row r="223" spans="1:18" s="24" customFormat="1" ht="26.1" customHeight="1">
      <c r="A223" s="176"/>
      <c r="B223" s="177"/>
      <c r="K223" s="69"/>
      <c r="L223" s="69"/>
      <c r="M223" s="69"/>
      <c r="N223" s="69"/>
      <c r="O223" s="69"/>
      <c r="P223" s="69"/>
    </row>
    <row r="224" spans="1:18" s="69" customFormat="1" ht="26.1" customHeight="1">
      <c r="A224" s="176"/>
      <c r="B224" s="176"/>
      <c r="C224" s="24"/>
      <c r="D224" s="24"/>
      <c r="E224" s="24"/>
      <c r="F224" s="24"/>
      <c r="G224" s="24"/>
      <c r="H224" s="24"/>
      <c r="I224" s="24"/>
      <c r="J224" s="24"/>
    </row>
    <row r="225" spans="1:18" s="69" customFormat="1" ht="26.1" customHeight="1">
      <c r="A225" s="176"/>
      <c r="B225" s="176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</row>
    <row r="226" spans="1:18" s="24" customFormat="1" ht="26.1" customHeight="1">
      <c r="A226" s="176"/>
      <c r="B226" s="177"/>
      <c r="K226" s="69"/>
      <c r="L226" s="69"/>
      <c r="M226" s="69"/>
      <c r="N226" s="69"/>
      <c r="O226" s="69"/>
      <c r="P226" s="69"/>
    </row>
    <row r="227" spans="1:18" s="24" customFormat="1" ht="26.1" customHeight="1">
      <c r="A227" s="176"/>
      <c r="B227" s="177"/>
      <c r="Q227" s="69"/>
      <c r="R227" s="69"/>
    </row>
    <row r="228" spans="1:18" s="24" customFormat="1" ht="26.1" customHeight="1">
      <c r="A228" s="176"/>
      <c r="B228" s="177"/>
      <c r="K228" s="69"/>
      <c r="L228" s="69"/>
      <c r="M228" s="69"/>
      <c r="N228" s="69"/>
      <c r="O228" s="69"/>
      <c r="P228" s="69"/>
    </row>
    <row r="229" spans="1:18" s="69" customFormat="1" ht="26.1" customHeight="1">
      <c r="A229" s="176"/>
      <c r="B229" s="176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 s="24" customFormat="1" ht="26.1" customHeight="1">
      <c r="A230" s="176"/>
      <c r="B230" s="177"/>
    </row>
    <row r="231" spans="1:18" s="24" customFormat="1" ht="26.1" customHeight="1">
      <c r="A231" s="176"/>
      <c r="B231" s="176"/>
      <c r="Q231" s="69"/>
      <c r="R231" s="69"/>
    </row>
    <row r="232" spans="1:18" s="69" customFormat="1" ht="26.1" customHeight="1">
      <c r="A232" s="176"/>
      <c r="B232" s="177"/>
      <c r="C232" s="24"/>
      <c r="D232" s="24"/>
      <c r="E232" s="24"/>
      <c r="F232" s="24"/>
      <c r="G232" s="24"/>
      <c r="H232" s="24"/>
      <c r="I232" s="24"/>
      <c r="J232" s="24"/>
    </row>
    <row r="233" spans="1:18" s="69" customFormat="1" ht="26.1" customHeight="1">
      <c r="A233" s="176"/>
      <c r="B233" s="176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</row>
    <row r="234" spans="1:18" s="24" customFormat="1" ht="26.1" customHeight="1">
      <c r="A234" s="176"/>
      <c r="B234" s="176"/>
      <c r="K234" s="69"/>
      <c r="L234" s="69"/>
      <c r="M234" s="69"/>
      <c r="N234" s="69"/>
      <c r="O234" s="69"/>
      <c r="P234" s="69"/>
      <c r="Q234" s="69"/>
      <c r="R234" s="69"/>
    </row>
    <row r="235" spans="1:18" s="69" customFormat="1" ht="26.1" customHeight="1">
      <c r="A235" s="176"/>
      <c r="B235" s="176"/>
      <c r="C235" s="24"/>
      <c r="D235" s="24"/>
      <c r="E235" s="24"/>
      <c r="F235" s="24"/>
      <c r="G235" s="24"/>
      <c r="H235" s="24"/>
      <c r="I235" s="24"/>
      <c r="J235" s="24"/>
    </row>
    <row r="236" spans="1:18" s="69" customFormat="1" ht="26.1" customHeight="1">
      <c r="A236" s="176"/>
      <c r="B236" s="177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73"/>
      <c r="R236" s="73"/>
    </row>
    <row r="237" spans="1:18" s="24" customFormat="1" ht="26.1" customHeight="1">
      <c r="A237" s="176"/>
      <c r="B237" s="176"/>
      <c r="K237" s="69"/>
      <c r="L237" s="69"/>
      <c r="M237" s="69"/>
      <c r="N237" s="69"/>
      <c r="O237" s="69"/>
      <c r="P237" s="69"/>
      <c r="Q237" s="69"/>
      <c r="R237" s="69"/>
    </row>
    <row r="238" spans="1:18" s="69" customFormat="1" ht="26.1" customHeight="1">
      <c r="A238" s="176"/>
      <c r="B238" s="177"/>
      <c r="C238" s="24"/>
      <c r="D238" s="24"/>
      <c r="E238" s="24"/>
      <c r="F238" s="24"/>
      <c r="G238" s="24"/>
      <c r="H238" s="24"/>
      <c r="I238" s="24"/>
      <c r="J238" s="24"/>
      <c r="Q238" s="24"/>
      <c r="R238" s="24"/>
    </row>
    <row r="239" spans="1:18" s="69" customFormat="1" ht="26.1" customHeight="1">
      <c r="A239" s="176"/>
      <c r="B239" s="177"/>
      <c r="C239" s="24"/>
      <c r="D239" s="24"/>
      <c r="E239" s="24"/>
      <c r="F239" s="24"/>
      <c r="G239" s="24"/>
      <c r="H239" s="24"/>
      <c r="I239" s="24"/>
      <c r="J239" s="24"/>
    </row>
    <row r="240" spans="1:18" s="24" customFormat="1" ht="26.1" customHeight="1">
      <c r="A240" s="176"/>
      <c r="B240" s="176"/>
    </row>
    <row r="241" spans="1:18" s="24" customFormat="1" ht="30.75" customHeight="1">
      <c r="A241" s="176"/>
      <c r="B241" s="177"/>
      <c r="Q241" s="69"/>
      <c r="R241" s="69"/>
    </row>
    <row r="242" spans="1:18" s="24" customFormat="1" ht="26.1" customHeight="1">
      <c r="A242" s="176"/>
      <c r="B242" s="177"/>
      <c r="Q242" s="69"/>
      <c r="R242" s="69"/>
    </row>
    <row r="243" spans="1:18" s="69" customFormat="1" ht="26.1" customHeight="1">
      <c r="A243" s="176"/>
      <c r="B243" s="177"/>
      <c r="C243" s="24"/>
      <c r="D243" s="24"/>
      <c r="E243" s="24"/>
      <c r="F243" s="24"/>
      <c r="G243" s="24"/>
      <c r="H243" s="24"/>
      <c r="I243" s="24"/>
      <c r="J243" s="24"/>
      <c r="Q243" s="24"/>
      <c r="R243" s="24"/>
    </row>
    <row r="244" spans="1:18" s="24" customFormat="1" ht="26.1" customHeight="1">
      <c r="A244" s="176"/>
      <c r="B244" s="176"/>
      <c r="K244" s="69"/>
      <c r="L244" s="69"/>
      <c r="M244" s="69"/>
      <c r="N244" s="69"/>
      <c r="O244" s="69"/>
      <c r="P244" s="69"/>
    </row>
    <row r="245" spans="1:18" s="69" customFormat="1" ht="26.1" customHeight="1">
      <c r="A245" s="176"/>
      <c r="B245" s="176"/>
      <c r="C245" s="24"/>
      <c r="D245" s="24"/>
      <c r="E245" s="24"/>
      <c r="F245" s="24"/>
      <c r="G245" s="24"/>
      <c r="H245" s="24"/>
      <c r="I245" s="24"/>
      <c r="J245" s="24"/>
      <c r="Q245" s="24"/>
      <c r="R245" s="24"/>
    </row>
    <row r="246" spans="1:18" s="69" customFormat="1" ht="26.1" customHeight="1">
      <c r="A246" s="176"/>
      <c r="B246" s="176"/>
      <c r="C246" s="24"/>
      <c r="D246" s="24"/>
      <c r="E246" s="24"/>
      <c r="F246" s="24"/>
      <c r="G246" s="24"/>
      <c r="H246" s="24"/>
      <c r="I246" s="24"/>
      <c r="J246" s="24"/>
      <c r="Q246" s="175"/>
      <c r="R246" s="175"/>
    </row>
    <row r="247" spans="1:18" s="69" customFormat="1" ht="26.1" customHeight="1">
      <c r="A247" s="176"/>
      <c r="B247" s="177"/>
      <c r="C247" s="24"/>
      <c r="D247" s="24"/>
      <c r="E247" s="24"/>
      <c r="F247" s="24"/>
      <c r="G247" s="24"/>
      <c r="H247" s="24"/>
      <c r="I247" s="24"/>
      <c r="J247" s="24"/>
      <c r="Q247" s="175"/>
      <c r="R247" s="175"/>
    </row>
    <row r="248" spans="1:18" s="24" customFormat="1" ht="26.1" customHeight="1">
      <c r="A248" s="176"/>
      <c r="B248" s="177"/>
      <c r="K248" s="69"/>
      <c r="L248" s="69"/>
      <c r="M248" s="69"/>
      <c r="N248" s="69"/>
      <c r="O248" s="69"/>
      <c r="P248" s="69"/>
    </row>
    <row r="249" spans="1:18" s="69" customFormat="1" ht="26.1" customHeight="1">
      <c r="A249" s="170"/>
      <c r="B249" s="171"/>
      <c r="C249" s="24"/>
      <c r="D249" s="24"/>
      <c r="E249" s="24"/>
      <c r="F249" s="24"/>
      <c r="G249" s="24"/>
      <c r="H249" s="24"/>
      <c r="I249" s="24"/>
      <c r="J249" s="24"/>
    </row>
    <row r="250" spans="1:18" s="24" customFormat="1" ht="26.1" customHeight="1">
      <c r="A250" s="170"/>
      <c r="B250" s="171"/>
      <c r="K250" s="69"/>
      <c r="L250" s="69"/>
      <c r="M250" s="69"/>
      <c r="N250" s="69"/>
      <c r="O250" s="69"/>
      <c r="P250" s="69"/>
      <c r="Q250" s="69"/>
      <c r="R250" s="69"/>
    </row>
    <row r="251" spans="1:18" s="69" customFormat="1" ht="33.75" customHeight="1">
      <c r="A251" s="170"/>
      <c r="B251" s="171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</row>
    <row r="252" spans="1:18" s="69" customFormat="1" ht="26.1" customHeight="1">
      <c r="A252" s="170"/>
      <c r="B252" s="171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</row>
    <row r="253" spans="1:18" s="24" customFormat="1" ht="26.1" customHeight="1">
      <c r="A253" s="203"/>
      <c r="B253" s="204"/>
      <c r="I253" s="205"/>
      <c r="J253" s="205"/>
      <c r="Q253" s="69"/>
      <c r="R253" s="69"/>
    </row>
    <row r="254" spans="1:18" s="24" customFormat="1" ht="26.1" customHeight="1">
      <c r="A254" s="203"/>
      <c r="B254" s="204"/>
      <c r="K254" s="69"/>
      <c r="L254" s="69"/>
      <c r="M254" s="69"/>
      <c r="N254" s="69"/>
      <c r="O254" s="69"/>
      <c r="P254" s="69"/>
      <c r="Q254" s="69"/>
      <c r="R254" s="69"/>
    </row>
    <row r="255" spans="1:18" s="24" customFormat="1" ht="26.1" customHeight="1">
      <c r="A255" s="176"/>
      <c r="B255" s="176"/>
      <c r="K255" s="69"/>
      <c r="L255" s="69"/>
      <c r="M255" s="69"/>
      <c r="N255" s="69"/>
      <c r="O255" s="69"/>
      <c r="P255" s="69"/>
      <c r="Q255" s="69"/>
      <c r="R255" s="69"/>
    </row>
    <row r="256" spans="1:18" s="69" customFormat="1" ht="26.1" customHeight="1">
      <c r="A256" s="170"/>
      <c r="B256" s="170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</row>
    <row r="257" spans="1:18" s="24" customFormat="1" ht="26.1" customHeight="1">
      <c r="A257" s="170"/>
      <c r="B257" s="170"/>
      <c r="C257" s="205"/>
      <c r="D257" s="205"/>
      <c r="E257" s="205"/>
      <c r="F257" s="205"/>
      <c r="G257" s="205"/>
      <c r="H257" s="205"/>
      <c r="K257" s="69"/>
      <c r="L257" s="69"/>
      <c r="M257" s="69"/>
      <c r="N257" s="69"/>
      <c r="O257" s="69"/>
      <c r="P257" s="69"/>
      <c r="Q257" s="69"/>
      <c r="R257" s="69"/>
    </row>
    <row r="258" spans="1:18" s="69" customFormat="1" ht="26.1" customHeight="1">
      <c r="A258" s="170"/>
      <c r="B258" s="171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</row>
    <row r="259" spans="1:18" s="69" customFormat="1" ht="26.1" customHeight="1">
      <c r="A259" s="170"/>
      <c r="B259" s="171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</row>
    <row r="260" spans="1:18" s="69" customFormat="1" ht="26.1" customHeight="1">
      <c r="A260" s="170"/>
      <c r="B260" s="170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 s="69" customFormat="1" ht="26.1" customHeight="1">
      <c r="A261" s="170"/>
      <c r="B261" s="171"/>
      <c r="C261" s="24"/>
      <c r="D261" s="24"/>
      <c r="E261" s="24"/>
      <c r="F261" s="24"/>
      <c r="G261" s="24"/>
      <c r="H261" s="24"/>
      <c r="I261" s="24"/>
      <c r="J261" s="24"/>
    </row>
    <row r="262" spans="1:18" s="24" customFormat="1" ht="26.1" customHeight="1">
      <c r="A262" s="170"/>
      <c r="B262" s="170"/>
      <c r="K262" s="69"/>
      <c r="L262" s="69"/>
      <c r="M262" s="69"/>
      <c r="N262" s="69"/>
      <c r="O262" s="69"/>
      <c r="P262" s="69"/>
      <c r="Q262" s="69"/>
      <c r="R262" s="69"/>
    </row>
    <row r="263" spans="1:18" s="69" customFormat="1" ht="26.1" customHeight="1">
      <c r="A263" s="170"/>
      <c r="B263" s="170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</row>
    <row r="264" spans="1:18" s="24" customFormat="1" ht="26.1" customHeight="1">
      <c r="A264" s="170"/>
      <c r="B264" s="170"/>
      <c r="K264" s="69"/>
      <c r="L264" s="69"/>
      <c r="M264" s="69"/>
      <c r="N264" s="69"/>
      <c r="O264" s="69"/>
      <c r="P264" s="69"/>
      <c r="Q264" s="73"/>
      <c r="R264" s="73"/>
    </row>
    <row r="265" spans="1:18" s="24" customFormat="1" ht="26.1" customHeight="1">
      <c r="A265" s="170"/>
      <c r="B265" s="171"/>
      <c r="K265" s="69"/>
      <c r="L265" s="69"/>
      <c r="M265" s="69"/>
      <c r="N265" s="69"/>
      <c r="O265" s="69"/>
      <c r="P265" s="69"/>
      <c r="Q265" s="69"/>
      <c r="R265" s="69"/>
    </row>
    <row r="266" spans="1:18" s="69" customFormat="1" ht="26.1" customHeight="1">
      <c r="A266" s="170"/>
      <c r="B266" s="171"/>
      <c r="C266" s="24"/>
      <c r="D266" s="24"/>
      <c r="E266" s="24"/>
      <c r="F266" s="24"/>
      <c r="G266" s="24"/>
      <c r="H266" s="24"/>
      <c r="I266" s="24"/>
      <c r="J266" s="24"/>
      <c r="K266" s="73"/>
      <c r="L266" s="73"/>
      <c r="M266" s="73"/>
      <c r="N266" s="73"/>
      <c r="O266" s="73"/>
      <c r="P266" s="73"/>
      <c r="Q266" s="24"/>
      <c r="R266" s="24"/>
    </row>
    <row r="267" spans="1:18" s="69" customFormat="1" ht="26.1" customHeight="1">
      <c r="A267" s="170"/>
      <c r="B267" s="170"/>
      <c r="C267" s="24"/>
      <c r="D267" s="24"/>
      <c r="E267" s="24"/>
      <c r="F267" s="24"/>
      <c r="G267" s="24"/>
      <c r="H267" s="24"/>
      <c r="I267" s="24"/>
      <c r="J267" s="24"/>
      <c r="Q267" s="24"/>
      <c r="R267" s="24"/>
    </row>
    <row r="268" spans="1:18" s="69" customFormat="1" ht="26.1" customHeight="1">
      <c r="A268" s="206"/>
      <c r="B268" s="207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</row>
    <row r="269" spans="1:18" s="69" customFormat="1" ht="26.1" customHeight="1">
      <c r="A269" s="172"/>
      <c r="B269" s="173"/>
      <c r="C269" s="24"/>
      <c r="D269" s="24"/>
      <c r="E269" s="24"/>
      <c r="F269" s="24"/>
      <c r="G269" s="24"/>
      <c r="H269" s="24"/>
      <c r="I269" s="24"/>
      <c r="J269" s="24"/>
      <c r="Q269" s="24"/>
      <c r="R269" s="24"/>
    </row>
    <row r="270" spans="1:18" s="69" customFormat="1" ht="26.1" customHeight="1">
      <c r="A270" s="201"/>
      <c r="B270" s="202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</row>
    <row r="271" spans="1:18" s="24" customFormat="1" ht="26.1" customHeight="1">
      <c r="A271" s="172"/>
      <c r="B271" s="173"/>
      <c r="K271" s="69"/>
      <c r="L271" s="69"/>
      <c r="M271" s="69"/>
      <c r="N271" s="69"/>
      <c r="O271" s="69"/>
      <c r="P271" s="69"/>
    </row>
    <row r="272" spans="1:18" s="69" customFormat="1" ht="26.1" customHeight="1">
      <c r="A272" s="172"/>
      <c r="B272" s="172"/>
      <c r="C272" s="24"/>
      <c r="D272" s="24"/>
      <c r="E272" s="24"/>
      <c r="F272" s="24"/>
      <c r="G272" s="24"/>
      <c r="H272" s="24"/>
      <c r="I272" s="24"/>
      <c r="J272" s="24"/>
    </row>
    <row r="273" spans="1:18" s="69" customFormat="1" ht="26.1" customHeight="1">
      <c r="A273" s="208"/>
      <c r="B273" s="209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</row>
    <row r="274" spans="1:18" s="24" customFormat="1" ht="26.1" customHeight="1">
      <c r="A274" s="176"/>
      <c r="B274" s="176"/>
      <c r="Q274" s="69"/>
      <c r="R274" s="69"/>
    </row>
    <row r="275" spans="1:18" s="69" customFormat="1" ht="39.75" customHeight="1">
      <c r="A275" s="201"/>
      <c r="B275" s="202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</row>
    <row r="276" spans="1:18" s="24" customFormat="1" ht="39.75" customHeight="1">
      <c r="A276" s="201"/>
      <c r="B276" s="202"/>
      <c r="K276" s="175"/>
      <c r="L276" s="175"/>
      <c r="M276" s="175"/>
      <c r="N276" s="175"/>
      <c r="O276" s="175"/>
      <c r="P276" s="175"/>
      <c r="Q276" s="69"/>
      <c r="R276" s="69"/>
    </row>
    <row r="277" spans="1:18" s="69" customFormat="1" ht="26.1" customHeight="1">
      <c r="A277" s="201"/>
      <c r="B277" s="201"/>
      <c r="C277" s="24"/>
      <c r="D277" s="24"/>
      <c r="E277" s="24"/>
      <c r="F277" s="24"/>
      <c r="G277" s="24"/>
      <c r="H277" s="24"/>
      <c r="I277" s="24"/>
      <c r="J277" s="24"/>
      <c r="K277" s="175"/>
      <c r="L277" s="175"/>
      <c r="M277" s="175"/>
      <c r="N277" s="175"/>
      <c r="O277" s="175"/>
      <c r="P277" s="175"/>
      <c r="Q277" s="24"/>
      <c r="R277" s="24"/>
    </row>
    <row r="278" spans="1:18" s="69" customFormat="1" ht="26.1" customHeight="1">
      <c r="A278" s="176"/>
      <c r="B278" s="176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</row>
    <row r="279" spans="1:18" s="69" customFormat="1" ht="26.1" customHeight="1">
      <c r="A279" s="176"/>
      <c r="B279" s="176"/>
      <c r="C279" s="24"/>
      <c r="D279" s="24"/>
      <c r="E279" s="24"/>
      <c r="F279" s="24"/>
      <c r="G279" s="24"/>
      <c r="H279" s="24"/>
      <c r="I279" s="24"/>
      <c r="J279" s="24"/>
    </row>
    <row r="280" spans="1:18" s="24" customFormat="1" ht="26.1" customHeight="1">
      <c r="A280" s="201"/>
      <c r="B280" s="201"/>
      <c r="K280" s="69"/>
      <c r="L280" s="69"/>
      <c r="M280" s="69"/>
      <c r="N280" s="69"/>
      <c r="O280" s="69"/>
      <c r="P280" s="69"/>
    </row>
    <row r="281" spans="1:18" s="69" customFormat="1" ht="26.1" customHeight="1">
      <c r="A281" s="201"/>
      <c r="B281" s="201"/>
      <c r="C281" s="24"/>
      <c r="D281" s="24"/>
      <c r="E281" s="24"/>
      <c r="F281" s="24"/>
      <c r="G281" s="24"/>
      <c r="H281" s="24"/>
      <c r="I281" s="24"/>
      <c r="J281" s="24"/>
    </row>
    <row r="282" spans="1:18" s="69" customFormat="1" ht="26.1" customHeight="1">
      <c r="A282" s="176"/>
      <c r="B282" s="176"/>
      <c r="C282" s="24"/>
      <c r="D282" s="24"/>
      <c r="E282" s="24"/>
      <c r="F282" s="24"/>
      <c r="G282" s="24"/>
      <c r="H282" s="24"/>
      <c r="I282" s="24"/>
      <c r="J282" s="24"/>
    </row>
    <row r="283" spans="1:18" s="69" customFormat="1" ht="26.1" customHeight="1">
      <c r="A283" s="176"/>
      <c r="B283" s="177"/>
      <c r="C283" s="24"/>
      <c r="D283" s="24"/>
      <c r="E283" s="24"/>
      <c r="F283" s="24"/>
      <c r="G283" s="24"/>
      <c r="H283" s="24"/>
      <c r="I283" s="24"/>
      <c r="J283" s="24"/>
      <c r="Q283" s="24"/>
      <c r="R283" s="24"/>
    </row>
    <row r="284" spans="1:18" s="24" customFormat="1" ht="26.1" customHeight="1">
      <c r="A284" s="176"/>
      <c r="B284" s="177"/>
      <c r="K284" s="69"/>
      <c r="L284" s="69"/>
      <c r="M284" s="69"/>
      <c r="N284" s="69"/>
      <c r="O284" s="69"/>
      <c r="P284" s="69"/>
    </row>
    <row r="285" spans="1:18" s="69" customFormat="1" ht="26.1" customHeight="1">
      <c r="A285" s="176"/>
      <c r="B285" s="177"/>
      <c r="C285" s="24"/>
      <c r="D285" s="24"/>
      <c r="E285" s="24"/>
      <c r="F285" s="24"/>
      <c r="G285" s="24"/>
      <c r="H285" s="24"/>
      <c r="I285" s="24"/>
      <c r="J285" s="24"/>
      <c r="Q285" s="24"/>
      <c r="R285" s="24"/>
    </row>
    <row r="286" spans="1:18" s="24" customFormat="1" ht="26.1" customHeight="1">
      <c r="A286" s="176"/>
      <c r="B286" s="177"/>
      <c r="Q286" s="69"/>
      <c r="R286" s="69"/>
    </row>
    <row r="287" spans="1:18" s="24" customFormat="1" ht="26.1" customHeight="1">
      <c r="A287" s="176"/>
      <c r="B287" s="177"/>
      <c r="K287" s="69"/>
      <c r="L287" s="69"/>
      <c r="M287" s="69"/>
      <c r="N287" s="69"/>
      <c r="O287" s="69"/>
      <c r="P287" s="69"/>
      <c r="Q287" s="175"/>
      <c r="R287" s="175"/>
    </row>
    <row r="288" spans="1:18" s="69" customFormat="1" ht="26.1" customHeight="1">
      <c r="A288" s="176"/>
      <c r="B288" s="177"/>
      <c r="C288" s="24"/>
      <c r="D288" s="24"/>
      <c r="E288" s="24"/>
      <c r="F288" s="24"/>
      <c r="G288" s="24"/>
      <c r="H288" s="24"/>
      <c r="I288" s="24"/>
      <c r="J288" s="24"/>
    </row>
    <row r="289" spans="1:18" s="69" customFormat="1" ht="26.1" customHeight="1">
      <c r="A289" s="176"/>
      <c r="B289" s="177"/>
      <c r="C289" s="24"/>
      <c r="D289" s="24"/>
      <c r="E289" s="24"/>
      <c r="F289" s="24"/>
      <c r="G289" s="24"/>
      <c r="H289" s="24"/>
      <c r="I289" s="24"/>
      <c r="J289" s="24"/>
    </row>
    <row r="290" spans="1:18" s="88" customFormat="1" ht="26.1" customHeight="1">
      <c r="A290" s="176"/>
      <c r="B290" s="176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</row>
    <row r="291" spans="1:18" s="69" customFormat="1" ht="26.1" customHeight="1">
      <c r="A291" s="176"/>
      <c r="B291" s="177"/>
      <c r="C291" s="24"/>
      <c r="D291" s="24"/>
      <c r="E291" s="24"/>
      <c r="F291" s="24"/>
      <c r="G291" s="24"/>
      <c r="H291" s="24"/>
      <c r="I291" s="24"/>
      <c r="J291" s="24"/>
    </row>
    <row r="292" spans="1:18" s="88" customFormat="1" ht="26.1" customHeight="1">
      <c r="A292" s="176"/>
      <c r="B292" s="177"/>
      <c r="C292" s="24"/>
      <c r="D292" s="24"/>
      <c r="E292" s="24"/>
      <c r="F292" s="24"/>
      <c r="G292" s="24"/>
      <c r="H292" s="24"/>
      <c r="I292" s="24"/>
      <c r="J292" s="24"/>
      <c r="K292" s="69"/>
      <c r="L292" s="69"/>
      <c r="M292" s="69"/>
      <c r="N292" s="69"/>
      <c r="O292" s="69"/>
      <c r="P292" s="69"/>
      <c r="Q292" s="69"/>
      <c r="R292" s="69"/>
    </row>
    <row r="293" spans="1:18" s="69" customFormat="1" ht="26.1" customHeight="1">
      <c r="A293" s="176"/>
      <c r="B293" s="177"/>
      <c r="C293" s="24"/>
      <c r="D293" s="24"/>
      <c r="E293" s="24"/>
      <c r="F293" s="24"/>
      <c r="G293" s="24"/>
      <c r="H293" s="24"/>
      <c r="I293" s="24"/>
      <c r="J293" s="24"/>
      <c r="Q293" s="24"/>
      <c r="R293" s="24"/>
    </row>
    <row r="294" spans="1:18" s="69" customFormat="1" ht="26.1" customHeight="1">
      <c r="A294" s="176"/>
      <c r="B294" s="176"/>
      <c r="C294" s="24"/>
      <c r="D294" s="24"/>
      <c r="E294" s="24"/>
      <c r="F294" s="24"/>
      <c r="G294" s="24"/>
      <c r="H294" s="24"/>
      <c r="I294" s="24"/>
      <c r="J294" s="24"/>
      <c r="K294" s="73"/>
      <c r="L294" s="73"/>
      <c r="M294" s="73"/>
      <c r="N294" s="73"/>
      <c r="O294" s="73"/>
      <c r="P294" s="73"/>
    </row>
    <row r="295" spans="1:18" s="24" customFormat="1" ht="26.1" customHeight="1">
      <c r="A295" s="176"/>
      <c r="B295" s="177"/>
      <c r="K295" s="69"/>
      <c r="L295" s="69"/>
      <c r="M295" s="69"/>
      <c r="N295" s="69"/>
      <c r="O295" s="69"/>
      <c r="P295" s="69"/>
    </row>
    <row r="296" spans="1:18" s="69" customFormat="1" ht="26.1" customHeight="1">
      <c r="A296" s="176"/>
      <c r="B296" s="177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</row>
    <row r="297" spans="1:18" s="69" customFormat="1" ht="26.1" customHeight="1">
      <c r="A297" s="176"/>
      <c r="B297" s="177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</row>
    <row r="298" spans="1:18" s="69" customFormat="1" ht="26.1" customHeight="1">
      <c r="A298" s="176"/>
      <c r="B298" s="177"/>
      <c r="C298" s="24"/>
      <c r="D298" s="24"/>
      <c r="E298" s="24"/>
      <c r="F298" s="24"/>
      <c r="G298" s="24"/>
      <c r="H298" s="24"/>
      <c r="I298" s="24"/>
      <c r="J298" s="24"/>
    </row>
    <row r="299" spans="1:18" s="24" customFormat="1" ht="26.1" customHeight="1">
      <c r="A299" s="176"/>
      <c r="B299" s="177"/>
      <c r="Q299" s="69"/>
      <c r="R299" s="69"/>
    </row>
    <row r="300" spans="1:18" s="69" customFormat="1" ht="26.1" customHeight="1">
      <c r="A300" s="176"/>
      <c r="B300" s="176"/>
      <c r="C300" s="24"/>
      <c r="D300" s="24"/>
      <c r="E300" s="24"/>
      <c r="F300" s="24"/>
      <c r="G300" s="24"/>
      <c r="H300" s="24"/>
      <c r="I300" s="24"/>
      <c r="J300" s="24"/>
    </row>
    <row r="301" spans="1:18" s="69" customFormat="1" ht="49.5" customHeight="1">
      <c r="A301" s="176"/>
      <c r="B301" s="176"/>
      <c r="C301" s="24"/>
      <c r="D301" s="24"/>
      <c r="E301" s="24"/>
      <c r="F301" s="24"/>
      <c r="G301" s="24"/>
      <c r="H301" s="24"/>
      <c r="I301" s="24"/>
      <c r="J301" s="24"/>
      <c r="K301" s="22" t="e">
        <f>#REF!</f>
        <v>#REF!</v>
      </c>
      <c r="L301" s="24"/>
      <c r="M301" s="24"/>
      <c r="N301" s="24"/>
      <c r="O301" s="24"/>
      <c r="P301" s="24"/>
      <c r="Q301" s="24"/>
      <c r="R301" s="24"/>
    </row>
    <row r="302" spans="1:18" s="69" customFormat="1" ht="29.25" customHeight="1">
      <c r="A302" s="176"/>
      <c r="B302" s="177"/>
      <c r="C302" s="24"/>
      <c r="D302" s="24"/>
      <c r="E302" s="24"/>
      <c r="F302" s="24"/>
      <c r="G302" s="24"/>
      <c r="H302" s="24"/>
      <c r="I302" s="24"/>
      <c r="J302" s="24"/>
    </row>
    <row r="303" spans="1:18" s="24" customFormat="1" ht="26.1" customHeight="1">
      <c r="A303" s="176"/>
      <c r="B303" s="176"/>
      <c r="Q303" s="175"/>
      <c r="R303" s="175"/>
    </row>
    <row r="304" spans="1:18" s="24" customFormat="1" ht="26.1" customHeight="1">
      <c r="A304" s="176"/>
      <c r="B304" s="177"/>
      <c r="K304" s="69"/>
      <c r="L304" s="69"/>
      <c r="M304" s="69"/>
      <c r="N304" s="69"/>
      <c r="O304" s="69"/>
      <c r="P304" s="69"/>
      <c r="Q304" s="69"/>
      <c r="R304" s="69"/>
    </row>
    <row r="305" spans="1:18" s="24" customFormat="1" ht="26.1" customHeight="1">
      <c r="A305" s="176"/>
      <c r="B305" s="176"/>
      <c r="K305" s="69"/>
      <c r="L305" s="69"/>
      <c r="M305" s="69"/>
      <c r="N305" s="69"/>
      <c r="O305" s="69"/>
      <c r="P305" s="69"/>
    </row>
    <row r="306" spans="1:18" s="24" customFormat="1" ht="26.1" customHeight="1">
      <c r="A306" s="176"/>
      <c r="B306" s="177"/>
      <c r="K306" s="69"/>
      <c r="L306" s="69"/>
      <c r="M306" s="69"/>
      <c r="N306" s="69"/>
      <c r="O306" s="69"/>
      <c r="P306" s="69"/>
      <c r="Q306" s="69"/>
      <c r="R306" s="69"/>
    </row>
    <row r="307" spans="1:18" s="24" customFormat="1" ht="26.1" customHeight="1">
      <c r="A307" s="176"/>
      <c r="B307" s="176"/>
    </row>
    <row r="308" spans="1:18" s="24" customFormat="1" ht="26.1" customHeight="1">
      <c r="A308" s="176"/>
      <c r="B308" s="177"/>
      <c r="K308" s="69"/>
      <c r="L308" s="69"/>
      <c r="M308" s="69"/>
      <c r="N308" s="69"/>
      <c r="O308" s="69"/>
      <c r="P308" s="69"/>
    </row>
    <row r="309" spans="1:18" s="69" customFormat="1" ht="26.1" customHeight="1">
      <c r="A309" s="176"/>
      <c r="B309" s="177"/>
      <c r="C309" s="24"/>
      <c r="D309" s="24"/>
      <c r="E309" s="24"/>
      <c r="F309" s="24"/>
      <c r="G309" s="24"/>
      <c r="H309" s="24"/>
      <c r="I309" s="24"/>
      <c r="J309" s="24"/>
      <c r="Q309" s="24"/>
      <c r="R309" s="24"/>
    </row>
    <row r="310" spans="1:18" s="69" customFormat="1" ht="26.1" customHeight="1">
      <c r="A310" s="176"/>
      <c r="B310" s="177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</row>
    <row r="311" spans="1:18" s="24" customFormat="1" ht="26.1" customHeight="1">
      <c r="A311" s="176"/>
      <c r="B311" s="176"/>
      <c r="K311" s="69"/>
      <c r="L311" s="69"/>
      <c r="M311" s="69"/>
      <c r="N311" s="69"/>
      <c r="O311" s="69"/>
      <c r="P311" s="69"/>
    </row>
    <row r="312" spans="1:18" s="69" customFormat="1" ht="26.1" customHeight="1">
      <c r="A312" s="176"/>
      <c r="B312" s="177"/>
      <c r="C312" s="24"/>
      <c r="D312" s="24"/>
      <c r="E312" s="24"/>
      <c r="F312" s="24"/>
      <c r="G312" s="24"/>
      <c r="H312" s="24"/>
      <c r="I312" s="24"/>
      <c r="J312" s="24"/>
      <c r="Q312" s="24"/>
      <c r="R312" s="24"/>
    </row>
    <row r="313" spans="1:18" s="69" customFormat="1" ht="26.1" customHeight="1">
      <c r="A313" s="210"/>
      <c r="B313" s="177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</row>
    <row r="314" spans="1:18" s="69" customFormat="1" ht="26.1" customHeight="1">
      <c r="A314" s="176"/>
      <c r="B314" s="176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</row>
    <row r="315" spans="1:18" s="69" customFormat="1" ht="26.1" customHeight="1">
      <c r="A315" s="176"/>
      <c r="B315" s="177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</row>
    <row r="316" spans="1:18" s="69" customFormat="1" ht="26.1" customHeight="1">
      <c r="A316" s="176"/>
      <c r="B316" s="177"/>
      <c r="C316" s="24"/>
      <c r="D316" s="24"/>
      <c r="E316" s="24"/>
      <c r="F316" s="24"/>
      <c r="G316" s="24"/>
      <c r="H316" s="24"/>
      <c r="I316" s="24"/>
      <c r="J316" s="24"/>
      <c r="Q316" s="24"/>
      <c r="R316" s="24"/>
    </row>
    <row r="317" spans="1:18" s="69" customFormat="1" ht="26.1" customHeight="1">
      <c r="A317" s="176"/>
      <c r="B317" s="176"/>
      <c r="C317" s="24"/>
      <c r="D317" s="24"/>
      <c r="E317" s="24"/>
      <c r="F317" s="24"/>
      <c r="G317" s="24"/>
      <c r="H317" s="24"/>
      <c r="I317" s="24"/>
      <c r="J317" s="24"/>
      <c r="K317" s="175"/>
      <c r="L317" s="175"/>
      <c r="M317" s="175"/>
      <c r="N317" s="175"/>
      <c r="O317" s="175"/>
      <c r="P317" s="175"/>
      <c r="Q317" s="24"/>
      <c r="R317" s="24"/>
    </row>
    <row r="318" spans="1:18" s="69" customFormat="1" ht="26.1" customHeight="1">
      <c r="A318" s="176"/>
      <c r="B318" s="176"/>
      <c r="C318" s="24"/>
      <c r="D318" s="24"/>
      <c r="E318" s="24"/>
      <c r="F318" s="24"/>
      <c r="G318" s="24"/>
      <c r="H318" s="24"/>
      <c r="I318" s="24"/>
      <c r="J318" s="24"/>
      <c r="Q318" s="24"/>
      <c r="R318" s="24"/>
    </row>
    <row r="319" spans="1:18" s="24" customFormat="1" ht="26.1" customHeight="1">
      <c r="A319" s="176"/>
      <c r="B319" s="176"/>
      <c r="K319" s="69"/>
      <c r="L319" s="69"/>
      <c r="M319" s="69"/>
      <c r="N319" s="69"/>
      <c r="O319" s="69"/>
      <c r="P319" s="69"/>
      <c r="Q319" s="69"/>
      <c r="R319" s="69"/>
    </row>
    <row r="320" spans="1:18" s="69" customFormat="1" ht="26.1" customHeight="1">
      <c r="A320" s="176"/>
      <c r="B320" s="177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</row>
    <row r="321" spans="1:23" s="24" customFormat="1" ht="26.1" customHeight="1">
      <c r="A321" s="176"/>
      <c r="B321" s="176"/>
      <c r="K321" s="69"/>
      <c r="L321" s="69"/>
      <c r="M321" s="69"/>
      <c r="N321" s="69"/>
      <c r="O321" s="69"/>
      <c r="P321" s="69"/>
    </row>
    <row r="322" spans="1:23" s="69" customFormat="1" ht="26.1" customHeight="1">
      <c r="A322" s="176"/>
      <c r="B322" s="177"/>
      <c r="C322" s="24"/>
      <c r="D322" s="24"/>
      <c r="E322" s="24"/>
      <c r="F322" s="24"/>
      <c r="G322" s="24"/>
      <c r="H322" s="24"/>
      <c r="I322" s="24"/>
      <c r="J322" s="24"/>
      <c r="Q322" s="24"/>
      <c r="R322" s="24"/>
    </row>
    <row r="323" spans="1:23" s="69" customFormat="1" ht="26.1" customHeight="1">
      <c r="A323" s="176"/>
      <c r="B323" s="177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</row>
    <row r="324" spans="1:23" s="123" customFormat="1" ht="26.1" customHeight="1">
      <c r="A324" s="176"/>
      <c r="B324" s="176"/>
      <c r="C324" s="24"/>
      <c r="D324" s="24"/>
      <c r="E324" s="24"/>
      <c r="F324" s="24"/>
      <c r="G324" s="24"/>
      <c r="H324" s="24"/>
      <c r="I324" s="24"/>
      <c r="J324" s="24"/>
      <c r="K324" s="69"/>
      <c r="L324" s="69"/>
      <c r="M324" s="69"/>
      <c r="N324" s="69"/>
      <c r="O324" s="69"/>
      <c r="P324" s="69"/>
      <c r="Q324" s="69"/>
      <c r="R324" s="69"/>
      <c r="S324" s="24"/>
      <c r="T324" s="24"/>
      <c r="U324" s="24"/>
      <c r="V324" s="24"/>
      <c r="W324" s="24"/>
    </row>
    <row r="325" spans="1:23" s="69" customFormat="1" ht="26.1" customHeight="1">
      <c r="A325" s="176"/>
      <c r="B325" s="177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spans="1:23" s="69" customFormat="1" ht="26.1" customHeight="1">
      <c r="A326" s="176"/>
      <c r="B326" s="177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</row>
    <row r="327" spans="1:23" s="69" customFormat="1" ht="26.1" customHeight="1">
      <c r="A327" s="176"/>
      <c r="B327" s="176"/>
      <c r="C327" s="24"/>
      <c r="D327" s="24"/>
      <c r="E327" s="24"/>
      <c r="F327" s="24"/>
      <c r="G327" s="24"/>
      <c r="H327" s="24"/>
      <c r="I327" s="24"/>
      <c r="J327" s="24"/>
    </row>
    <row r="328" spans="1:23" s="69" customFormat="1" ht="26.1" customHeight="1">
      <c r="A328" s="176"/>
      <c r="B328" s="177"/>
      <c r="C328" s="24"/>
      <c r="D328" s="24"/>
      <c r="E328" s="24"/>
      <c r="F328" s="24"/>
      <c r="G328" s="24"/>
      <c r="H328" s="24"/>
      <c r="I328" s="24"/>
      <c r="J328" s="24"/>
    </row>
    <row r="329" spans="1:23" s="24" customFormat="1" ht="26.1" customHeight="1">
      <c r="A329" s="176"/>
      <c r="B329" s="176"/>
      <c r="K329" s="69"/>
      <c r="L329" s="69"/>
      <c r="M329" s="69"/>
      <c r="N329" s="69"/>
      <c r="O329" s="69"/>
      <c r="P329" s="69"/>
    </row>
    <row r="330" spans="1:23" s="24" customFormat="1" ht="26.1" customHeight="1">
      <c r="A330" s="176"/>
      <c r="B330" s="176"/>
      <c r="K330" s="69"/>
      <c r="L330" s="69"/>
      <c r="M330" s="69"/>
      <c r="N330" s="69"/>
      <c r="O330" s="69"/>
      <c r="P330" s="69"/>
      <c r="Q330" s="69"/>
      <c r="R330" s="69"/>
    </row>
    <row r="331" spans="1:23" s="69" customFormat="1" ht="26.1" customHeight="1">
      <c r="A331" s="176"/>
      <c r="B331" s="177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23" s="24" customFormat="1" ht="26.1" customHeight="1">
      <c r="A332" s="176"/>
      <c r="B332" s="177"/>
      <c r="K332" s="69"/>
      <c r="L332" s="69"/>
      <c r="M332" s="69"/>
      <c r="N332" s="69"/>
      <c r="O332" s="69"/>
      <c r="P332" s="69"/>
    </row>
    <row r="333" spans="1:23" s="69" customFormat="1" ht="26.1" customHeight="1">
      <c r="A333" s="176"/>
      <c r="B333" s="177"/>
      <c r="C333" s="24"/>
      <c r="D333" s="24"/>
      <c r="E333" s="24"/>
      <c r="F333" s="24"/>
      <c r="G333" s="24"/>
      <c r="H333" s="24"/>
      <c r="I333" s="24"/>
      <c r="J333" s="24"/>
      <c r="K333" s="175"/>
      <c r="L333" s="175"/>
      <c r="M333" s="175"/>
      <c r="N333" s="175"/>
      <c r="O333" s="175"/>
      <c r="P333" s="175"/>
    </row>
    <row r="334" spans="1:23" s="69" customFormat="1" ht="26.1" customHeight="1">
      <c r="A334" s="181"/>
      <c r="B334" s="182"/>
      <c r="C334" s="24"/>
      <c r="D334" s="24"/>
      <c r="E334" s="24"/>
      <c r="F334" s="24"/>
      <c r="G334" s="24"/>
      <c r="H334" s="24"/>
      <c r="I334" s="24"/>
      <c r="J334" s="24"/>
    </row>
    <row r="335" spans="1:23" s="24" customFormat="1" ht="26.1" customHeight="1">
      <c r="A335" s="185"/>
      <c r="B335" s="185"/>
    </row>
    <row r="336" spans="1:23" s="69" customFormat="1" ht="26.1" customHeight="1">
      <c r="A336" s="211"/>
      <c r="B336" s="212"/>
      <c r="C336" s="24"/>
      <c r="D336" s="24"/>
      <c r="E336" s="24"/>
      <c r="F336" s="24"/>
      <c r="G336" s="24"/>
      <c r="H336" s="24"/>
      <c r="I336" s="24"/>
      <c r="J336" s="24"/>
      <c r="Q336" s="24"/>
      <c r="R336" s="24"/>
    </row>
    <row r="337" spans="1:18" s="24" customFormat="1" ht="26.1" customHeight="1">
      <c r="A337" s="187"/>
      <c r="B337" s="187"/>
    </row>
    <row r="338" spans="1:18" s="69" customFormat="1" ht="36.75" customHeight="1">
      <c r="A338" s="185"/>
      <c r="B338" s="186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</row>
    <row r="339" spans="1:18" s="69" customFormat="1" ht="26.1" customHeight="1">
      <c r="A339" s="185"/>
      <c r="B339" s="185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</row>
    <row r="340" spans="1:18" s="24" customFormat="1" ht="26.1" customHeight="1">
      <c r="A340" s="185"/>
      <c r="B340" s="186"/>
      <c r="Q340" s="69"/>
      <c r="R340" s="69"/>
    </row>
    <row r="341" spans="1:18" s="24" customFormat="1" ht="26.1" customHeight="1">
      <c r="A341" s="185"/>
      <c r="B341" s="185"/>
      <c r="Q341" s="69"/>
      <c r="R341" s="69"/>
    </row>
    <row r="342" spans="1:18" s="24" customFormat="1" ht="26.1" customHeight="1">
      <c r="A342" s="185"/>
      <c r="B342" s="185"/>
      <c r="Q342" s="69"/>
      <c r="R342" s="69"/>
    </row>
    <row r="343" spans="1:18" s="69" customFormat="1" ht="26.1" customHeight="1">
      <c r="A343" s="185"/>
      <c r="B343" s="185"/>
      <c r="C343" s="24"/>
      <c r="D343" s="24"/>
      <c r="E343" s="24"/>
      <c r="F343" s="24"/>
      <c r="G343" s="24"/>
      <c r="H343" s="24"/>
      <c r="I343" s="24"/>
      <c r="J343" s="24"/>
      <c r="Q343" s="24"/>
      <c r="R343" s="24"/>
    </row>
    <row r="344" spans="1:18" s="69" customFormat="1" ht="26.1" customHeight="1">
      <c r="A344" s="185"/>
      <c r="B344" s="185"/>
      <c r="C344" s="24"/>
      <c r="D344" s="24"/>
      <c r="E344" s="24"/>
      <c r="F344" s="24"/>
      <c r="G344" s="24"/>
      <c r="H344" s="24"/>
      <c r="I344" s="24"/>
      <c r="J344" s="24"/>
    </row>
    <row r="345" spans="1:18" s="175" customFormat="1" ht="26.1" customHeight="1">
      <c r="A345" s="185"/>
      <c r="B345" s="185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</row>
    <row r="346" spans="1:18" s="69" customFormat="1" ht="26.1" customHeight="1">
      <c r="A346" s="185"/>
      <c r="B346" s="185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</row>
    <row r="347" spans="1:18" s="69" customFormat="1" ht="26.1" customHeight="1">
      <c r="A347" s="185"/>
      <c r="B347" s="186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</row>
    <row r="348" spans="1:18" s="24" customFormat="1" ht="26.1" customHeight="1">
      <c r="A348" s="185"/>
      <c r="B348" s="186"/>
    </row>
    <row r="349" spans="1:18" s="69" customFormat="1" ht="26.1" customHeight="1">
      <c r="A349" s="185"/>
      <c r="B349" s="185"/>
      <c r="C349" s="24"/>
      <c r="D349" s="24"/>
      <c r="E349" s="24"/>
      <c r="F349" s="24"/>
      <c r="G349" s="24"/>
      <c r="H349" s="24"/>
      <c r="I349" s="24"/>
      <c r="J349" s="24"/>
      <c r="Q349" s="24"/>
      <c r="R349" s="24"/>
    </row>
    <row r="350" spans="1:18" s="24" customFormat="1" ht="26.1" customHeight="1">
      <c r="A350" s="185"/>
      <c r="B350" s="185"/>
      <c r="K350" s="69"/>
      <c r="L350" s="69"/>
      <c r="M350" s="69"/>
      <c r="N350" s="69"/>
      <c r="O350" s="69"/>
      <c r="P350" s="69"/>
    </row>
    <row r="351" spans="1:18" s="69" customFormat="1" ht="26.1" customHeight="1">
      <c r="A351" s="185"/>
      <c r="B351" s="185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</row>
    <row r="352" spans="1:18" s="24" customFormat="1" ht="26.1" customHeight="1">
      <c r="A352" s="185"/>
      <c r="B352" s="185"/>
    </row>
    <row r="353" spans="1:18" s="69" customFormat="1" ht="31.5" customHeight="1">
      <c r="A353" s="185"/>
      <c r="B353" s="186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</row>
    <row r="354" spans="1:18" s="69" customFormat="1" ht="26.1" customHeight="1">
      <c r="A354" s="185"/>
      <c r="B354" s="186"/>
      <c r="C354" s="24"/>
      <c r="D354" s="24"/>
      <c r="E354" s="24"/>
      <c r="F354" s="24"/>
      <c r="G354" s="24"/>
      <c r="H354" s="24"/>
      <c r="I354" s="24"/>
      <c r="J354" s="24"/>
    </row>
    <row r="355" spans="1:18" s="24" customFormat="1" ht="26.1" customHeight="1">
      <c r="A355" s="185"/>
      <c r="B355" s="185"/>
      <c r="Q355" s="69"/>
      <c r="R355" s="69"/>
    </row>
    <row r="356" spans="1:18" s="69" customFormat="1" ht="26.1" customHeight="1">
      <c r="A356" s="185"/>
      <c r="B356" s="185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</row>
    <row r="357" spans="1:18" s="73" customFormat="1" ht="42.75" customHeight="1">
      <c r="A357" s="185"/>
      <c r="B357" s="185"/>
      <c r="C357" s="24"/>
      <c r="D357" s="24"/>
      <c r="E357" s="24"/>
      <c r="F357" s="24"/>
      <c r="G357" s="24"/>
      <c r="H357" s="24"/>
      <c r="I357" s="24"/>
      <c r="J357" s="24"/>
      <c r="K357" s="69"/>
      <c r="L357" s="69"/>
      <c r="M357" s="69"/>
      <c r="N357" s="69"/>
      <c r="O357" s="69"/>
      <c r="P357" s="69"/>
      <c r="Q357" s="24"/>
      <c r="R357" s="24"/>
    </row>
    <row r="358" spans="1:18" s="24" customFormat="1" ht="42.75" customHeight="1">
      <c r="A358" s="185"/>
      <c r="B358" s="186"/>
      <c r="K358" s="69"/>
      <c r="L358" s="69"/>
      <c r="M358" s="69"/>
      <c r="N358" s="69"/>
      <c r="O358" s="69"/>
      <c r="P358" s="69"/>
      <c r="Q358" s="69"/>
      <c r="R358" s="69"/>
    </row>
    <row r="359" spans="1:18" s="69" customFormat="1" ht="26.1" customHeight="1">
      <c r="A359" s="185"/>
      <c r="B359" s="185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</row>
    <row r="360" spans="1:18" s="24" customFormat="1" ht="26.1" customHeight="1">
      <c r="A360" s="185"/>
      <c r="B360" s="185"/>
      <c r="K360" s="69"/>
      <c r="L360" s="69"/>
      <c r="M360" s="69"/>
      <c r="N360" s="69"/>
      <c r="O360" s="69"/>
      <c r="P360" s="69"/>
    </row>
    <row r="361" spans="1:18" s="69" customFormat="1" ht="26.1" customHeight="1">
      <c r="A361" s="185"/>
      <c r="B361" s="186"/>
      <c r="C361" s="24"/>
      <c r="D361" s="24"/>
      <c r="E361" s="24"/>
      <c r="F361" s="24"/>
      <c r="G361" s="24"/>
      <c r="H361" s="24"/>
      <c r="I361" s="24"/>
      <c r="J361" s="24"/>
    </row>
    <row r="362" spans="1:18" s="69" customFormat="1" ht="26.1" customHeight="1">
      <c r="A362" s="185"/>
      <c r="B362" s="186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</row>
    <row r="363" spans="1:18" s="24" customFormat="1" ht="26.1" customHeight="1">
      <c r="A363" s="188"/>
      <c r="B363" s="188"/>
      <c r="K363" s="69"/>
      <c r="L363" s="69"/>
      <c r="M363" s="69"/>
      <c r="N363" s="69"/>
      <c r="O363" s="69"/>
      <c r="P363" s="69"/>
      <c r="Q363" s="69"/>
      <c r="R363" s="69"/>
    </row>
    <row r="364" spans="1:18" s="69" customFormat="1" ht="26.1" customHeight="1">
      <c r="A364" s="188"/>
      <c r="B364" s="189"/>
      <c r="C364" s="24"/>
      <c r="D364" s="24"/>
      <c r="E364" s="24"/>
      <c r="F364" s="24"/>
      <c r="G364" s="24"/>
      <c r="H364" s="24"/>
      <c r="I364" s="24"/>
      <c r="J364" s="24"/>
    </row>
    <row r="365" spans="1:18" s="69" customFormat="1" ht="26.1" customHeight="1">
      <c r="A365" s="176"/>
      <c r="B365" s="177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</row>
    <row r="366" spans="1:18" s="69" customFormat="1" ht="36" customHeight="1">
      <c r="A366" s="176"/>
      <c r="B366" s="176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</row>
    <row r="367" spans="1:18" s="69" customFormat="1" ht="26.1" customHeight="1">
      <c r="A367" s="176"/>
      <c r="B367" s="177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</row>
    <row r="368" spans="1:18" s="24" customFormat="1" ht="26.1" customHeight="1">
      <c r="A368" s="176"/>
      <c r="B368" s="177"/>
      <c r="K368" s="69"/>
      <c r="L368" s="69"/>
      <c r="M368" s="69"/>
      <c r="N368" s="69"/>
      <c r="O368" s="69"/>
      <c r="P368" s="69"/>
      <c r="Q368" s="69"/>
      <c r="R368" s="69"/>
    </row>
    <row r="369" spans="1:18" s="69" customFormat="1" ht="26.1" customHeight="1">
      <c r="A369" s="176"/>
      <c r="B369" s="176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</row>
    <row r="370" spans="1:18" s="24" customFormat="1" ht="26.1" customHeight="1">
      <c r="A370" s="176"/>
      <c r="B370" s="176"/>
      <c r="K370" s="69"/>
      <c r="L370" s="69"/>
      <c r="M370" s="69"/>
      <c r="N370" s="69"/>
      <c r="O370" s="69"/>
      <c r="P370" s="69"/>
      <c r="Q370" s="69"/>
      <c r="R370" s="69"/>
    </row>
    <row r="371" spans="1:18" s="69" customFormat="1" ht="37.5" customHeight="1">
      <c r="A371" s="176"/>
      <c r="B371" s="176"/>
      <c r="C371" s="24"/>
      <c r="D371" s="24"/>
      <c r="E371" s="24"/>
      <c r="F371" s="24"/>
      <c r="G371" s="24"/>
      <c r="H371" s="24"/>
      <c r="I371" s="24"/>
      <c r="J371" s="24"/>
      <c r="K371" s="190" t="e">
        <f>#REF!</f>
        <v>#REF!</v>
      </c>
      <c r="Q371" s="24"/>
      <c r="R371" s="24"/>
    </row>
    <row r="372" spans="1:18" s="24" customFormat="1" ht="42" customHeight="1">
      <c r="A372" s="176"/>
      <c r="B372" s="177"/>
      <c r="K372" s="69"/>
      <c r="L372" s="69"/>
      <c r="M372" s="69"/>
      <c r="N372" s="69"/>
      <c r="O372" s="69"/>
      <c r="P372" s="69"/>
      <c r="Q372" s="69"/>
      <c r="R372" s="69"/>
    </row>
    <row r="373" spans="1:18" s="69" customFormat="1" ht="45" customHeight="1">
      <c r="A373" s="176"/>
      <c r="B373" s="176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</row>
    <row r="374" spans="1:18" s="24" customFormat="1" ht="32.25" customHeight="1">
      <c r="A374" s="176"/>
      <c r="B374" s="177"/>
      <c r="K374" s="69"/>
      <c r="L374" s="69"/>
      <c r="M374" s="69"/>
      <c r="N374" s="69"/>
      <c r="O374" s="69"/>
      <c r="P374" s="69"/>
      <c r="Q374" s="69"/>
      <c r="R374" s="69"/>
    </row>
    <row r="375" spans="1:18" s="24" customFormat="1" ht="26.1" customHeight="1">
      <c r="A375" s="176"/>
      <c r="B375" s="177"/>
    </row>
    <row r="376" spans="1:18" s="24" customFormat="1" ht="26.1" customHeight="1">
      <c r="A376" s="176"/>
      <c r="B376" s="177"/>
      <c r="K376" s="69"/>
      <c r="L376" s="69"/>
      <c r="M376" s="69"/>
      <c r="N376" s="69"/>
      <c r="O376" s="69"/>
      <c r="P376" s="69"/>
      <c r="Q376" s="69"/>
      <c r="R376" s="69"/>
    </row>
    <row r="377" spans="1:18" s="24" customFormat="1" ht="26.1" customHeight="1">
      <c r="A377" s="176"/>
      <c r="B377" s="176"/>
      <c r="K377" s="69"/>
      <c r="L377" s="69"/>
      <c r="M377" s="69"/>
      <c r="N377" s="69"/>
      <c r="O377" s="69"/>
      <c r="P377" s="69"/>
      <c r="Q377" s="69"/>
      <c r="R377" s="69"/>
    </row>
    <row r="378" spans="1:18" s="24" customFormat="1" ht="26.1" customHeight="1">
      <c r="A378" s="176"/>
      <c r="B378" s="177"/>
      <c r="Q378" s="69"/>
      <c r="R378" s="69"/>
    </row>
    <row r="379" spans="1:18" s="24" customFormat="1" ht="26.1" customHeight="1">
      <c r="A379" s="176"/>
      <c r="B379" s="176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</row>
    <row r="381" spans="1:18" s="69" customFormat="1" ht="26.1" customHeight="1">
      <c r="A381" s="176"/>
      <c r="B381" s="177"/>
      <c r="C381" s="24"/>
      <c r="D381" s="24"/>
      <c r="E381" s="24"/>
      <c r="F381" s="24"/>
      <c r="G381" s="24"/>
      <c r="H381" s="24"/>
      <c r="I381" s="24"/>
      <c r="J381" s="24"/>
      <c r="Q381" s="24"/>
      <c r="R381" s="24"/>
    </row>
    <row r="382" spans="1:18" s="69" customFormat="1" ht="26.1" customHeight="1">
      <c r="A382" s="176"/>
      <c r="B382" s="176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</row>
    <row r="383" spans="1:18" s="69" customFormat="1" ht="26.1" customHeight="1">
      <c r="A383" s="176"/>
      <c r="B383" s="176"/>
      <c r="C383" s="24"/>
      <c r="D383" s="24"/>
      <c r="E383" s="24"/>
      <c r="F383" s="24"/>
      <c r="G383" s="24"/>
      <c r="H383" s="24"/>
      <c r="I383" s="24"/>
      <c r="J383" s="24"/>
    </row>
    <row r="384" spans="1:18" s="69" customFormat="1" ht="26.1" customHeight="1">
      <c r="A384" s="176"/>
      <c r="B384" s="176"/>
      <c r="C384" s="24"/>
      <c r="D384" s="24"/>
      <c r="E384" s="24"/>
      <c r="F384" s="24"/>
      <c r="G384" s="24"/>
      <c r="H384" s="24"/>
      <c r="I384" s="24"/>
      <c r="J384" s="24"/>
    </row>
    <row r="385" spans="1:18" s="24" customFormat="1" ht="26.1" customHeight="1">
      <c r="A385" s="176"/>
      <c r="B385" s="177"/>
      <c r="K385" s="69"/>
      <c r="L385" s="69"/>
      <c r="M385" s="69"/>
      <c r="N385" s="69"/>
      <c r="O385" s="69"/>
      <c r="P385" s="69"/>
      <c r="Q385" s="88"/>
      <c r="R385" s="88"/>
    </row>
    <row r="386" spans="1:18" s="69" customFormat="1" ht="26.1" customHeight="1">
      <c r="A386" s="176"/>
      <c r="B386" s="176"/>
      <c r="C386" s="24"/>
      <c r="D386" s="24"/>
      <c r="E386" s="24"/>
      <c r="F386" s="24"/>
      <c r="G386" s="24"/>
      <c r="H386" s="24"/>
      <c r="I386" s="24"/>
      <c r="J386" s="24"/>
    </row>
    <row r="387" spans="1:18" s="69" customFormat="1" ht="35.25" customHeight="1">
      <c r="A387" s="176"/>
      <c r="B387" s="177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88"/>
      <c r="R387" s="88"/>
    </row>
    <row r="388" spans="1:18" s="24" customFormat="1" ht="26.1" customHeight="1">
      <c r="A388" s="176"/>
      <c r="B388" s="177"/>
      <c r="K388" s="69"/>
      <c r="L388" s="69"/>
      <c r="M388" s="69"/>
      <c r="N388" s="69"/>
      <c r="O388" s="69"/>
      <c r="P388" s="69"/>
      <c r="Q388" s="69"/>
      <c r="R388" s="69"/>
    </row>
    <row r="389" spans="1:18" s="69" customFormat="1" ht="26.1" customHeight="1">
      <c r="A389" s="176"/>
      <c r="B389" s="177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</row>
    <row r="390" spans="1:18" s="69" customFormat="1" ht="26.1" customHeight="1">
      <c r="A390" s="176"/>
      <c r="B390" s="177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</row>
    <row r="391" spans="1:18" s="69" customFormat="1" ht="26.1" customHeight="1">
      <c r="A391" s="176"/>
      <c r="B391" s="176"/>
      <c r="C391" s="24"/>
      <c r="D391" s="24"/>
      <c r="E391" s="24"/>
      <c r="F391" s="24"/>
      <c r="G391" s="24"/>
      <c r="H391" s="24"/>
      <c r="I391" s="24"/>
      <c r="J391" s="24"/>
    </row>
    <row r="392" spans="1:18" s="69" customFormat="1" ht="26.1" customHeight="1">
      <c r="A392" s="176"/>
      <c r="B392" s="177"/>
      <c r="C392" s="24"/>
      <c r="D392" s="24"/>
      <c r="E392" s="24"/>
      <c r="F392" s="24"/>
      <c r="G392" s="24"/>
      <c r="H392" s="24"/>
      <c r="I392" s="24"/>
      <c r="J392" s="24"/>
    </row>
    <row r="393" spans="1:18" s="69" customFormat="1" ht="26.1" customHeight="1">
      <c r="A393" s="176"/>
      <c r="B393" s="176"/>
      <c r="C393" s="24"/>
      <c r="D393" s="24"/>
      <c r="E393" s="24"/>
      <c r="F393" s="24"/>
      <c r="G393" s="24"/>
      <c r="H393" s="24"/>
      <c r="I393" s="24"/>
      <c r="J393" s="24"/>
    </row>
    <row r="394" spans="1:18" s="24" customFormat="1" ht="26.1" customHeight="1">
      <c r="A394" s="176"/>
      <c r="B394" s="176"/>
      <c r="K394" s="69"/>
      <c r="L394" s="69"/>
      <c r="M394" s="69"/>
      <c r="N394" s="69"/>
      <c r="O394" s="69"/>
      <c r="P394" s="69"/>
    </row>
    <row r="395" spans="1:18" s="24" customFormat="1" ht="32.25" customHeight="1">
      <c r="A395" s="176"/>
      <c r="B395" s="177"/>
      <c r="K395" s="69"/>
      <c r="L395" s="69"/>
      <c r="M395" s="69"/>
      <c r="N395" s="69"/>
      <c r="O395" s="69"/>
      <c r="P395" s="69"/>
      <c r="Q395" s="69"/>
      <c r="R395" s="69"/>
    </row>
    <row r="396" spans="1:18" s="69" customFormat="1" ht="26.1" customHeight="1">
      <c r="A396" s="176"/>
      <c r="B396" s="177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</row>
    <row r="397" spans="1:18" s="24" customFormat="1" ht="26.1" customHeight="1">
      <c r="A397" s="176"/>
      <c r="B397" s="177"/>
      <c r="K397" s="69"/>
      <c r="L397" s="69"/>
      <c r="M397" s="69"/>
      <c r="N397" s="69"/>
      <c r="O397" s="69"/>
      <c r="P397" s="69"/>
      <c r="Q397" s="69"/>
      <c r="R397" s="69"/>
    </row>
    <row r="398" spans="1:18" s="69" customFormat="1" ht="26.1" customHeight="1">
      <c r="A398" s="176"/>
      <c r="B398" s="177"/>
      <c r="C398" s="24"/>
      <c r="D398" s="24"/>
      <c r="E398" s="24"/>
      <c r="F398" s="24"/>
      <c r="G398" s="24"/>
      <c r="H398" s="24"/>
      <c r="I398" s="24"/>
      <c r="J398" s="24"/>
      <c r="Q398" s="24"/>
      <c r="R398" s="24"/>
    </row>
    <row r="399" spans="1:18" s="24" customFormat="1" ht="26.1" customHeight="1">
      <c r="A399" s="176"/>
      <c r="B399" s="177"/>
    </row>
    <row r="400" spans="1:18" s="69" customFormat="1" ht="26.1" customHeight="1">
      <c r="A400" s="176"/>
      <c r="B400" s="176"/>
      <c r="C400" s="24"/>
      <c r="D400" s="24"/>
      <c r="E400" s="24"/>
      <c r="F400" s="24"/>
      <c r="G400" s="24"/>
      <c r="H400" s="24"/>
      <c r="I400" s="24"/>
      <c r="J400" s="24"/>
      <c r="Q400" s="24"/>
      <c r="R400" s="24"/>
    </row>
    <row r="401" spans="1:18" s="24" customFormat="1" ht="26.1" customHeight="1">
      <c r="A401" s="176"/>
      <c r="B401" s="177"/>
    </row>
    <row r="402" spans="1:18" s="69" customFormat="1" ht="26.1" customHeight="1">
      <c r="A402" s="176"/>
      <c r="B402" s="177"/>
      <c r="C402" s="24"/>
      <c r="D402" s="24"/>
      <c r="E402" s="24"/>
      <c r="F402" s="24"/>
      <c r="G402" s="24"/>
      <c r="H402" s="24"/>
      <c r="I402" s="24"/>
      <c r="J402" s="24"/>
      <c r="Q402" s="24"/>
      <c r="R402" s="24"/>
    </row>
    <row r="403" spans="1:18" s="69" customFormat="1" ht="30.75" customHeight="1">
      <c r="A403" s="176"/>
      <c r="B403" s="176"/>
      <c r="C403" s="24"/>
      <c r="D403" s="24"/>
      <c r="E403" s="24"/>
      <c r="F403" s="24"/>
      <c r="G403" s="24"/>
      <c r="H403" s="24"/>
      <c r="I403" s="24"/>
      <c r="J403" s="24"/>
      <c r="Q403" s="24"/>
      <c r="R403" s="24"/>
    </row>
    <row r="404" spans="1:18" s="24" customFormat="1" ht="26.1" customHeight="1">
      <c r="A404" s="176"/>
      <c r="B404" s="177"/>
      <c r="K404" s="69"/>
      <c r="L404" s="69"/>
      <c r="M404" s="69"/>
      <c r="N404" s="69"/>
      <c r="O404" s="69"/>
      <c r="P404" s="69"/>
      <c r="Q404" s="69"/>
      <c r="R404" s="69"/>
    </row>
    <row r="405" spans="1:18" s="69" customFormat="1" ht="26.1" customHeight="1">
      <c r="A405" s="176"/>
      <c r="B405" s="176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</row>
    <row r="406" spans="1:18" s="24" customFormat="1" ht="26.1" customHeight="1">
      <c r="A406" s="176"/>
      <c r="B406" s="177"/>
      <c r="K406" s="69"/>
      <c r="L406" s="69"/>
      <c r="M406" s="69"/>
      <c r="N406" s="69"/>
      <c r="O406" s="69"/>
      <c r="P406" s="69"/>
    </row>
    <row r="407" spans="1:18" s="123" customFormat="1" ht="26.1" customHeight="1">
      <c r="A407" s="176"/>
      <c r="B407" s="177"/>
      <c r="C407" s="24"/>
      <c r="D407" s="24"/>
      <c r="E407" s="24"/>
      <c r="F407" s="24"/>
      <c r="G407" s="24"/>
      <c r="H407" s="24"/>
      <c r="I407" s="24"/>
      <c r="J407" s="24"/>
      <c r="K407" s="69"/>
      <c r="L407" s="69"/>
      <c r="M407" s="69"/>
      <c r="N407" s="69"/>
      <c r="O407" s="69"/>
      <c r="P407" s="69"/>
      <c r="Q407" s="69"/>
      <c r="R407" s="69"/>
    </row>
    <row r="408" spans="1:18" s="24" customFormat="1" ht="26.1" customHeight="1">
      <c r="A408" s="176"/>
      <c r="B408" s="177"/>
      <c r="K408" s="69"/>
      <c r="L408" s="69"/>
      <c r="M408" s="69"/>
      <c r="N408" s="69"/>
      <c r="O408" s="69"/>
      <c r="P408" s="69"/>
      <c r="Q408" s="69"/>
      <c r="R408" s="69"/>
    </row>
    <row r="409" spans="1:18" s="69" customFormat="1" ht="26.1" customHeight="1">
      <c r="A409" s="176"/>
      <c r="B409" s="176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</row>
    <row r="410" spans="1:18" s="24" customFormat="1" ht="26.1" customHeight="1">
      <c r="A410" s="176"/>
      <c r="B410" s="177"/>
      <c r="K410" s="69"/>
      <c r="L410" s="69"/>
      <c r="M410" s="69"/>
      <c r="N410" s="69"/>
      <c r="O410" s="69"/>
      <c r="P410" s="69"/>
      <c r="Q410" s="69"/>
      <c r="R410" s="69"/>
    </row>
    <row r="411" spans="1:18" s="69" customFormat="1" ht="26.1" customHeight="1">
      <c r="A411" s="176"/>
      <c r="B411" s="177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</row>
    <row r="412" spans="1:18" s="24" customFormat="1" ht="26.1" customHeight="1">
      <c r="A412" s="176"/>
      <c r="B412" s="177"/>
      <c r="Q412" s="69"/>
      <c r="R412" s="69"/>
    </row>
    <row r="413" spans="1:18" s="69" customFormat="1" ht="26.1" customHeight="1">
      <c r="A413" s="176"/>
      <c r="B413" s="176"/>
      <c r="C413" s="24"/>
      <c r="D413" s="24"/>
      <c r="E413" s="24"/>
      <c r="F413" s="24"/>
      <c r="G413" s="24"/>
      <c r="H413" s="24"/>
      <c r="I413" s="24"/>
      <c r="J413" s="24"/>
    </row>
    <row r="414" spans="1:18" s="24" customFormat="1" ht="26.1" customHeight="1">
      <c r="A414" s="176"/>
      <c r="B414" s="177"/>
      <c r="K414" s="69"/>
      <c r="L414" s="69"/>
      <c r="M414" s="69"/>
      <c r="N414" s="69"/>
      <c r="O414" s="69"/>
      <c r="P414" s="69"/>
    </row>
    <row r="415" spans="1:18" s="69" customFormat="1" ht="44.25" customHeight="1">
      <c r="A415" s="176"/>
      <c r="B415" s="176"/>
      <c r="C415" s="24"/>
      <c r="D415" s="24"/>
      <c r="E415" s="24"/>
      <c r="F415" s="24"/>
      <c r="G415" s="24"/>
      <c r="H415" s="24"/>
      <c r="I415" s="218"/>
      <c r="J415" s="218"/>
      <c r="K415" s="88"/>
      <c r="L415" s="88"/>
      <c r="M415" s="88"/>
      <c r="N415" s="88"/>
      <c r="O415" s="88"/>
      <c r="P415" s="88"/>
    </row>
    <row r="416" spans="1:18" s="24" customFormat="1" ht="44.25" customHeight="1">
      <c r="A416" s="176"/>
      <c r="B416" s="176"/>
      <c r="K416" s="69"/>
      <c r="L416" s="69"/>
      <c r="M416" s="69"/>
      <c r="N416" s="69"/>
      <c r="O416" s="69"/>
      <c r="P416" s="69"/>
    </row>
    <row r="417" spans="1:18" s="69" customFormat="1" ht="26.1" customHeight="1">
      <c r="A417" s="176"/>
      <c r="B417" s="177"/>
      <c r="C417" s="24"/>
      <c r="D417" s="24"/>
      <c r="E417" s="24"/>
      <c r="F417" s="24"/>
      <c r="G417" s="24"/>
      <c r="H417" s="24"/>
      <c r="I417" s="123"/>
      <c r="J417" s="123"/>
      <c r="K417" s="88"/>
      <c r="L417" s="88"/>
      <c r="M417" s="88"/>
      <c r="N417" s="88"/>
      <c r="O417" s="88"/>
      <c r="P417" s="88"/>
    </row>
    <row r="418" spans="1:18" s="73" customFormat="1" ht="26.1" customHeight="1">
      <c r="A418" s="176"/>
      <c r="B418" s="177"/>
      <c r="C418" s="24"/>
      <c r="D418" s="24"/>
      <c r="E418" s="24"/>
      <c r="F418" s="24"/>
      <c r="G418" s="24"/>
      <c r="H418" s="24"/>
      <c r="I418" s="24"/>
      <c r="J418" s="24"/>
      <c r="K418" s="69"/>
      <c r="L418" s="69"/>
      <c r="M418" s="69"/>
      <c r="N418" s="69"/>
      <c r="O418" s="69"/>
      <c r="P418" s="69"/>
      <c r="Q418" s="69"/>
      <c r="R418" s="69"/>
    </row>
    <row r="419" spans="1:18" s="69" customFormat="1" ht="26.1" customHeight="1">
      <c r="A419" s="201"/>
      <c r="B419" s="202"/>
      <c r="C419" s="218"/>
      <c r="D419" s="218"/>
      <c r="E419" s="218"/>
      <c r="F419" s="218"/>
      <c r="G419" s="218"/>
      <c r="H419" s="218"/>
      <c r="I419" s="24"/>
      <c r="J419" s="24"/>
      <c r="Q419" s="24"/>
      <c r="R419" s="24"/>
    </row>
    <row r="420" spans="1:18" s="24" customFormat="1" ht="26.1" customHeight="1">
      <c r="A420" s="176"/>
      <c r="B420" s="177"/>
      <c r="Q420" s="69"/>
      <c r="R420" s="69"/>
    </row>
    <row r="421" spans="1:18" s="69" customFormat="1" ht="26.1" customHeight="1">
      <c r="A421" s="201"/>
      <c r="B421" s="202"/>
      <c r="C421" s="123"/>
      <c r="D421" s="123"/>
      <c r="E421" s="123"/>
      <c r="F421" s="123"/>
      <c r="G421" s="123"/>
      <c r="H421" s="123"/>
      <c r="I421" s="24"/>
      <c r="J421" s="24"/>
    </row>
    <row r="422" spans="1:18" s="69" customFormat="1" ht="26.1" customHeight="1">
      <c r="A422" s="176"/>
      <c r="B422" s="177"/>
      <c r="C422" s="24"/>
      <c r="D422" s="24"/>
      <c r="E422" s="24"/>
      <c r="F422" s="24"/>
      <c r="G422" s="24"/>
      <c r="H422" s="24"/>
      <c r="I422" s="24"/>
      <c r="J422" s="24"/>
    </row>
    <row r="423" spans="1:18" s="69" customFormat="1" ht="45.75" customHeight="1">
      <c r="A423" s="176"/>
      <c r="B423" s="177"/>
      <c r="C423" s="24"/>
      <c r="D423" s="24"/>
      <c r="E423" s="24"/>
      <c r="F423" s="24"/>
      <c r="G423" s="24"/>
      <c r="H423" s="24"/>
      <c r="I423" s="24"/>
      <c r="J423" s="24"/>
    </row>
    <row r="424" spans="1:18" s="24" customFormat="1" ht="45.75" customHeight="1">
      <c r="A424" s="176"/>
      <c r="B424" s="176"/>
    </row>
    <row r="425" spans="1:18" s="69" customFormat="1" ht="26.1" customHeight="1">
      <c r="A425" s="176"/>
      <c r="B425" s="177"/>
      <c r="C425" s="24"/>
      <c r="D425" s="24"/>
      <c r="E425" s="24"/>
      <c r="F425" s="24"/>
      <c r="G425" s="24"/>
      <c r="H425" s="24"/>
      <c r="I425" s="24"/>
      <c r="J425" s="24"/>
      <c r="Q425" s="24"/>
      <c r="R425" s="24"/>
    </row>
    <row r="426" spans="1:18" s="69" customFormat="1" ht="26.1" customHeight="1">
      <c r="A426" s="176"/>
      <c r="B426" s="177"/>
      <c r="C426" s="24"/>
      <c r="D426" s="24"/>
      <c r="E426" s="24"/>
      <c r="F426" s="24"/>
      <c r="G426" s="24"/>
      <c r="H426" s="24"/>
      <c r="I426" s="24"/>
      <c r="J426" s="24"/>
    </row>
    <row r="427" spans="1:18" s="69" customFormat="1" ht="26.1" customHeight="1">
      <c r="A427" s="176"/>
      <c r="B427" s="177"/>
      <c r="C427" s="24"/>
      <c r="D427" s="24"/>
      <c r="E427" s="24"/>
      <c r="F427" s="24"/>
      <c r="G427" s="24"/>
      <c r="H427" s="24"/>
      <c r="I427" s="24"/>
      <c r="J427" s="24"/>
      <c r="Q427" s="24"/>
      <c r="R427" s="24"/>
    </row>
    <row r="428" spans="1:18" s="24" customFormat="1" ht="30.75" customHeight="1">
      <c r="A428" s="176"/>
      <c r="B428" s="176"/>
      <c r="Q428" s="69"/>
      <c r="R428" s="69"/>
    </row>
    <row r="429" spans="1:18" s="69" customFormat="1" ht="26.1" customHeight="1">
      <c r="A429" s="176"/>
      <c r="B429" s="177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</row>
    <row r="430" spans="1:18" s="24" customFormat="1" ht="26.1" customHeight="1">
      <c r="A430" s="176"/>
      <c r="B430" s="177"/>
    </row>
    <row r="431" spans="1:18" s="24" customFormat="1" ht="26.1" customHeight="1">
      <c r="A431" s="176"/>
      <c r="B431" s="177"/>
      <c r="Q431" s="69"/>
      <c r="R431" s="69"/>
    </row>
    <row r="432" spans="1:18" s="24" customFormat="1" ht="26.1" customHeight="1">
      <c r="A432" s="176"/>
      <c r="B432" s="176"/>
    </row>
    <row r="433" spans="1:18" s="88" customFormat="1" ht="26.1" customHeight="1">
      <c r="A433" s="176"/>
      <c r="B433" s="176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69"/>
      <c r="R433" s="69"/>
    </row>
    <row r="434" spans="1:18" s="69" customFormat="1" ht="26.1" customHeight="1">
      <c r="A434" s="176"/>
      <c r="B434" s="176"/>
      <c r="C434" s="24"/>
      <c r="D434" s="24"/>
      <c r="E434" s="24"/>
      <c r="F434" s="24"/>
      <c r="G434" s="24"/>
      <c r="H434" s="24"/>
      <c r="I434" s="24"/>
      <c r="J434" s="24"/>
    </row>
    <row r="435" spans="1:18" s="69" customFormat="1" ht="35.25" customHeight="1">
      <c r="A435" s="176"/>
      <c r="B435" s="176"/>
      <c r="C435" s="24"/>
      <c r="D435" s="24"/>
      <c r="E435" s="24"/>
      <c r="F435" s="24"/>
      <c r="G435" s="24"/>
      <c r="H435" s="24"/>
      <c r="I435" s="24"/>
      <c r="J435" s="24"/>
      <c r="Q435" s="24"/>
      <c r="R435" s="24"/>
    </row>
    <row r="436" spans="1:18" s="69" customFormat="1" ht="38.25" customHeight="1">
      <c r="A436" s="176"/>
      <c r="B436" s="176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</row>
    <row r="437" spans="1:18" s="69" customFormat="1" ht="29.25" customHeight="1">
      <c r="A437" s="176"/>
      <c r="B437" s="176"/>
      <c r="C437" s="24"/>
      <c r="D437" s="24"/>
      <c r="E437" s="24"/>
      <c r="F437" s="24"/>
      <c r="G437" s="24"/>
      <c r="H437" s="24"/>
      <c r="I437" s="24"/>
      <c r="J437" s="24"/>
      <c r="Q437" s="24"/>
      <c r="R437" s="24"/>
    </row>
    <row r="438" spans="1:18" s="24" customFormat="1" ht="29.25" customHeight="1">
      <c r="A438" s="176"/>
      <c r="B438" s="177"/>
      <c r="K438" s="69"/>
      <c r="L438" s="69"/>
      <c r="M438" s="69"/>
      <c r="N438" s="69"/>
      <c r="O438" s="69"/>
      <c r="P438" s="69"/>
      <c r="Q438" s="69"/>
      <c r="R438" s="69"/>
    </row>
    <row r="439" spans="1:18" s="69" customFormat="1" ht="30.75" customHeight="1">
      <c r="A439" s="176"/>
      <c r="B439" s="177"/>
      <c r="C439" s="24"/>
      <c r="D439" s="24"/>
      <c r="E439" s="24"/>
      <c r="F439" s="24"/>
      <c r="G439" s="24"/>
      <c r="H439" s="24"/>
      <c r="I439" s="24"/>
      <c r="J439" s="24"/>
    </row>
    <row r="440" spans="1:18" s="175" customFormat="1" ht="34.5" customHeight="1">
      <c r="A440" s="176"/>
      <c r="B440" s="176"/>
      <c r="C440" s="24"/>
      <c r="D440" s="24"/>
      <c r="E440" s="24"/>
      <c r="F440" s="24"/>
      <c r="G440" s="24"/>
      <c r="H440" s="24"/>
      <c r="I440" s="24"/>
      <c r="J440" s="24"/>
      <c r="K440" s="69"/>
      <c r="L440" s="69"/>
      <c r="M440" s="69"/>
      <c r="N440" s="69"/>
      <c r="O440" s="69"/>
      <c r="P440" s="69"/>
    </row>
    <row r="441" spans="1:18" s="69" customFormat="1" ht="26.1" customHeight="1">
      <c r="A441" s="176"/>
      <c r="B441" s="177"/>
      <c r="C441" s="24"/>
      <c r="D441" s="24"/>
      <c r="E441" s="24"/>
      <c r="F441" s="24"/>
      <c r="G441" s="24"/>
      <c r="H441" s="24"/>
      <c r="I441" s="24"/>
      <c r="J441" s="24"/>
    </row>
    <row r="442" spans="1:18" s="69" customFormat="1" ht="35.25" customHeight="1">
      <c r="A442" s="176"/>
      <c r="B442" s="177"/>
      <c r="C442" s="24"/>
      <c r="D442" s="24"/>
      <c r="E442" s="24"/>
      <c r="F442" s="24"/>
      <c r="G442" s="24"/>
      <c r="H442" s="24"/>
      <c r="I442" s="24"/>
      <c r="J442" s="24"/>
    </row>
    <row r="443" spans="1:18" s="24" customFormat="1" ht="31.5" customHeight="1">
      <c r="A443" s="176"/>
      <c r="B443" s="177"/>
      <c r="K443" s="69"/>
      <c r="L443" s="69"/>
      <c r="M443" s="69"/>
      <c r="N443" s="69"/>
      <c r="O443" s="69"/>
      <c r="P443" s="69"/>
    </row>
    <row r="444" spans="1:18" s="24" customFormat="1" ht="26.1" customHeight="1">
      <c r="A444" s="176"/>
      <c r="B444" s="177"/>
      <c r="Q444" s="69"/>
      <c r="R444" s="69"/>
    </row>
    <row r="445" spans="1:18" s="24" customFormat="1" ht="26.1" customHeight="1">
      <c r="A445" s="176"/>
      <c r="B445" s="177"/>
      <c r="K445" s="69"/>
      <c r="L445" s="69"/>
      <c r="M445" s="69"/>
      <c r="N445" s="69"/>
      <c r="O445" s="69"/>
      <c r="P445" s="69"/>
    </row>
    <row r="446" spans="1:18" s="24" customFormat="1" ht="26.1" customHeight="1">
      <c r="A446" s="176"/>
      <c r="B446" s="177"/>
      <c r="Q446" s="69"/>
      <c r="R446" s="69"/>
    </row>
    <row r="447" spans="1:18" s="24" customFormat="1" ht="26.1" customHeight="1">
      <c r="A447" s="176"/>
      <c r="B447" s="177"/>
      <c r="K447" s="69"/>
      <c r="L447" s="69"/>
      <c r="M447" s="69"/>
      <c r="N447" s="69"/>
      <c r="O447" s="69"/>
      <c r="P447" s="69"/>
    </row>
    <row r="448" spans="1:18" s="24" customFormat="1" ht="30.75" customHeight="1">
      <c r="A448" s="181"/>
      <c r="B448" s="181"/>
      <c r="K448" s="69"/>
      <c r="L448" s="69"/>
      <c r="M448" s="69"/>
      <c r="N448" s="69"/>
      <c r="O448" s="69"/>
      <c r="P448" s="69"/>
      <c r="Q448" s="69"/>
      <c r="R448" s="69"/>
    </row>
    <row r="449" spans="1:18" s="69" customFormat="1" ht="26.1" customHeight="1">
      <c r="A449" s="181"/>
      <c r="B449" s="182"/>
      <c r="C449" s="24"/>
      <c r="D449" s="24"/>
      <c r="E449" s="24"/>
      <c r="F449" s="24"/>
      <c r="G449" s="24"/>
      <c r="H449" s="24"/>
      <c r="I449" s="123"/>
      <c r="J449" s="123"/>
      <c r="K449" s="24"/>
      <c r="L449" s="24"/>
      <c r="M449" s="24"/>
      <c r="N449" s="24"/>
      <c r="O449" s="24"/>
      <c r="P449" s="24"/>
    </row>
    <row r="450" spans="1:18" s="69" customFormat="1" ht="26.1" customHeight="1">
      <c r="A450" s="185"/>
      <c r="B450" s="185"/>
      <c r="C450" s="24"/>
      <c r="D450" s="24"/>
      <c r="E450" s="24"/>
      <c r="F450" s="24"/>
      <c r="G450" s="24"/>
      <c r="H450" s="24"/>
      <c r="I450" s="24"/>
      <c r="J450" s="24"/>
      <c r="Q450" s="24"/>
      <c r="R450" s="24"/>
    </row>
    <row r="451" spans="1:18" s="69" customFormat="1" ht="26.1" customHeight="1">
      <c r="A451" s="176"/>
      <c r="B451" s="177"/>
      <c r="C451" s="24"/>
      <c r="D451" s="24"/>
      <c r="E451" s="24"/>
      <c r="F451" s="24"/>
      <c r="G451" s="24"/>
      <c r="H451" s="24"/>
      <c r="I451" s="24"/>
      <c r="J451" s="24"/>
    </row>
    <row r="452" spans="1:18" s="69" customFormat="1" ht="26.1" customHeight="1">
      <c r="A452" s="176"/>
      <c r="B452" s="177"/>
      <c r="C452" s="24"/>
      <c r="D452" s="24"/>
      <c r="E452" s="24"/>
      <c r="F452" s="24"/>
      <c r="G452" s="24"/>
      <c r="H452" s="24"/>
      <c r="I452" s="24"/>
      <c r="J452" s="24"/>
      <c r="Q452" s="73"/>
      <c r="R452" s="73"/>
    </row>
    <row r="453" spans="1:18" s="69" customFormat="1" ht="26.1" customHeight="1">
      <c r="A453" s="201"/>
      <c r="B453" s="201"/>
      <c r="C453" s="123"/>
      <c r="D453" s="123"/>
      <c r="E453" s="123"/>
      <c r="F453" s="123"/>
      <c r="G453" s="123"/>
      <c r="H453" s="123"/>
      <c r="I453" s="24"/>
      <c r="J453" s="24"/>
      <c r="Q453" s="24"/>
      <c r="R453" s="24"/>
    </row>
    <row r="454" spans="1:18" s="24" customFormat="1" ht="26.1" customHeight="1">
      <c r="A454" s="176"/>
      <c r="B454" s="177"/>
      <c r="Q454" s="69"/>
      <c r="R454" s="69"/>
    </row>
    <row r="455" spans="1:18" s="69" customFormat="1" ht="26.1" customHeight="1">
      <c r="A455" s="176"/>
      <c r="B455" s="17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</row>
    <row r="456" spans="1:18" s="69" customFormat="1" ht="26.1" customHeight="1">
      <c r="A456" s="176"/>
      <c r="B456" s="177"/>
      <c r="C456" s="24"/>
      <c r="D456" s="24"/>
      <c r="E456" s="24"/>
      <c r="F456" s="24"/>
      <c r="G456" s="24"/>
      <c r="H456" s="24"/>
      <c r="I456" s="24"/>
      <c r="J456" s="24"/>
    </row>
    <row r="457" spans="1:18" s="69" customFormat="1" ht="26.1" customHeight="1">
      <c r="A457" s="176"/>
      <c r="B457" s="177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</row>
    <row r="458" spans="1:18" s="24" customFormat="1" ht="26.1" customHeight="1">
      <c r="A458" s="176"/>
      <c r="B458" s="176"/>
      <c r="K458" s="69"/>
      <c r="L458" s="69"/>
      <c r="M458" s="69"/>
      <c r="N458" s="69"/>
      <c r="O458" s="69"/>
      <c r="P458" s="69"/>
    </row>
    <row r="459" spans="1:18" s="69" customFormat="1" ht="26.1" customHeight="1">
      <c r="A459" s="176"/>
      <c r="B459" s="176"/>
      <c r="C459" s="24"/>
      <c r="D459" s="24"/>
      <c r="E459" s="24"/>
      <c r="F459" s="24"/>
      <c r="G459" s="24"/>
      <c r="H459" s="24"/>
      <c r="I459" s="24"/>
      <c r="J459" s="24"/>
    </row>
    <row r="460" spans="1:18" s="69" customFormat="1" ht="26.1" customHeight="1">
      <c r="A460" s="176"/>
      <c r="B460" s="177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</row>
    <row r="461" spans="1:18" s="69" customFormat="1" ht="26.1" customHeight="1">
      <c r="A461" s="176"/>
      <c r="B461" s="176"/>
      <c r="C461" s="24"/>
      <c r="D461" s="24"/>
      <c r="E461" s="24"/>
      <c r="F461" s="24"/>
      <c r="G461" s="24"/>
      <c r="H461" s="24"/>
      <c r="I461" s="24"/>
      <c r="J461" s="24"/>
    </row>
    <row r="462" spans="1:18" s="24" customFormat="1" ht="26.1" customHeight="1">
      <c r="A462" s="176"/>
      <c r="B462" s="177"/>
      <c r="Q462" s="69"/>
      <c r="R462" s="69"/>
    </row>
    <row r="463" spans="1:18" s="69" customFormat="1" ht="26.1" customHeight="1">
      <c r="A463" s="176"/>
      <c r="B463" s="177"/>
      <c r="C463" s="24"/>
      <c r="D463" s="24"/>
      <c r="E463" s="24"/>
      <c r="F463" s="24"/>
      <c r="G463" s="24"/>
      <c r="H463" s="24"/>
      <c r="I463" s="24"/>
      <c r="J463" s="24"/>
      <c r="Q463" s="24"/>
      <c r="R463" s="24"/>
    </row>
    <row r="464" spans="1:18" s="24" customFormat="1" ht="26.1" customHeight="1">
      <c r="A464" s="176"/>
      <c r="B464" s="176"/>
      <c r="K464" s="69"/>
      <c r="L464" s="69"/>
      <c r="M464" s="69"/>
      <c r="N464" s="69"/>
      <c r="O464" s="69"/>
      <c r="P464" s="69"/>
      <c r="Q464" s="69"/>
      <c r="R464" s="69"/>
    </row>
    <row r="465" spans="1:18" s="24" customFormat="1" ht="29.25" customHeight="1">
      <c r="A465" s="176"/>
      <c r="B465" s="177"/>
      <c r="K465" s="22" t="e">
        <f>#REF!</f>
        <v>#REF!</v>
      </c>
    </row>
    <row r="466" spans="1:18" s="24" customFormat="1" ht="26.1" customHeight="1">
      <c r="A466" s="176"/>
      <c r="B466" s="176"/>
      <c r="Q466" s="69"/>
      <c r="R466" s="69"/>
    </row>
    <row r="467" spans="1:18" s="69" customFormat="1" ht="26.1" customHeight="1">
      <c r="A467" s="176"/>
      <c r="B467" s="177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</row>
    <row r="468" spans="1:18" s="24" customFormat="1" ht="26.1" customHeight="1">
      <c r="A468" s="176"/>
      <c r="B468" s="177"/>
      <c r="K468" s="69"/>
      <c r="L468" s="69"/>
      <c r="M468" s="69"/>
      <c r="N468" s="69"/>
      <c r="O468" s="69"/>
      <c r="P468" s="69"/>
      <c r="Q468" s="69"/>
      <c r="R468" s="69"/>
    </row>
    <row r="469" spans="1:18" s="69" customFormat="1" ht="26.1" customHeight="1">
      <c r="A469" s="176"/>
      <c r="B469" s="176"/>
      <c r="C469" s="24"/>
      <c r="D469" s="24"/>
      <c r="E469" s="24"/>
      <c r="F469" s="24"/>
      <c r="G469" s="24"/>
      <c r="H469" s="24"/>
      <c r="I469" s="24"/>
      <c r="J469" s="24"/>
      <c r="Q469" s="24"/>
      <c r="R469" s="24"/>
    </row>
    <row r="470" spans="1:18" s="69" customFormat="1" ht="26.1" customHeight="1">
      <c r="A470" s="176"/>
      <c r="B470" s="176"/>
      <c r="C470" s="24"/>
      <c r="D470" s="24"/>
      <c r="E470" s="24"/>
      <c r="F470" s="24"/>
      <c r="G470" s="24"/>
      <c r="H470" s="24"/>
      <c r="I470" s="24"/>
      <c r="J470" s="24"/>
      <c r="K470" s="175"/>
      <c r="L470" s="175"/>
      <c r="M470" s="175"/>
      <c r="N470" s="175"/>
      <c r="O470" s="175"/>
      <c r="P470" s="175"/>
      <c r="Q470" s="24"/>
      <c r="R470" s="24"/>
    </row>
    <row r="471" spans="1:18" s="69" customFormat="1" ht="26.1" customHeight="1">
      <c r="A471" s="176"/>
      <c r="B471" s="176"/>
      <c r="C471" s="24"/>
      <c r="D471" s="24"/>
      <c r="E471" s="24"/>
      <c r="F471" s="24"/>
      <c r="G471" s="24"/>
      <c r="H471" s="24"/>
      <c r="I471" s="24"/>
      <c r="J471" s="24"/>
      <c r="Q471" s="24"/>
      <c r="R471" s="24"/>
    </row>
    <row r="472" spans="1:18" s="24" customFormat="1" ht="26.1" customHeight="1">
      <c r="A472" s="176"/>
      <c r="B472" s="177"/>
      <c r="K472" s="69"/>
      <c r="L472" s="69"/>
      <c r="M472" s="69"/>
      <c r="N472" s="69"/>
      <c r="O472" s="69"/>
      <c r="P472" s="69"/>
    </row>
    <row r="473" spans="1:18" s="69" customFormat="1" ht="26.1" customHeight="1">
      <c r="A473" s="176"/>
      <c r="B473" s="177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 s="24" customFormat="1" ht="26.1" customHeight="1">
      <c r="A474" s="176"/>
      <c r="B474" s="176"/>
      <c r="K474" s="69"/>
      <c r="L474" s="69"/>
      <c r="M474" s="69"/>
      <c r="N474" s="69"/>
      <c r="O474" s="69"/>
      <c r="P474" s="69"/>
    </row>
    <row r="475" spans="1:18" s="69" customFormat="1" ht="30.75" customHeight="1">
      <c r="A475" s="176"/>
      <c r="B475" s="177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</row>
    <row r="476" spans="1:18" s="69" customFormat="1" ht="26.1" customHeight="1">
      <c r="A476" s="176"/>
      <c r="B476" s="177"/>
      <c r="C476" s="24"/>
      <c r="D476" s="24"/>
      <c r="E476" s="24"/>
      <c r="F476" s="24"/>
      <c r="G476" s="24"/>
      <c r="H476" s="24"/>
      <c r="I476" s="24"/>
      <c r="J476" s="24"/>
    </row>
    <row r="477" spans="1:18" s="69" customFormat="1" ht="26.1" customHeight="1">
      <c r="A477" s="176"/>
      <c r="B477" s="176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</row>
    <row r="478" spans="1:18" s="24" customFormat="1" ht="26.1" customHeight="1">
      <c r="A478" s="176"/>
      <c r="B478" s="177"/>
      <c r="K478" s="69"/>
      <c r="L478" s="69"/>
      <c r="M478" s="69"/>
      <c r="N478" s="69"/>
      <c r="O478" s="69"/>
      <c r="P478" s="69"/>
      <c r="Q478" s="69"/>
      <c r="R478" s="69"/>
    </row>
    <row r="479" spans="1:18" s="24" customFormat="1" ht="26.1" customHeight="1">
      <c r="A479" s="170"/>
      <c r="B479" s="170"/>
      <c r="K479" s="69"/>
      <c r="L479" s="69"/>
      <c r="M479" s="69"/>
      <c r="N479" s="69"/>
      <c r="O479" s="69"/>
      <c r="P479" s="69"/>
      <c r="Q479" s="69"/>
      <c r="R479" s="69"/>
    </row>
    <row r="480" spans="1:18" s="24" customFormat="1" ht="26.1" customHeight="1">
      <c r="A480" s="170"/>
      <c r="B480" s="171"/>
    </row>
    <row r="481" spans="1:25" s="69" customFormat="1" ht="26.1" customHeight="1">
      <c r="A481" s="170"/>
      <c r="B481" s="170"/>
      <c r="C481" s="24"/>
      <c r="D481" s="24"/>
      <c r="E481" s="24"/>
      <c r="F481" s="24"/>
      <c r="G481" s="24"/>
      <c r="H481" s="24"/>
      <c r="I481" s="24"/>
      <c r="J481" s="24"/>
    </row>
    <row r="482" spans="1:25" s="24" customFormat="1" ht="26.1" customHeight="1">
      <c r="A482" s="170"/>
      <c r="B482" s="171"/>
      <c r="K482" s="73"/>
      <c r="L482" s="73"/>
      <c r="M482" s="73"/>
      <c r="N482" s="73"/>
      <c r="O482" s="73"/>
      <c r="P482" s="73"/>
      <c r="Q482" s="69"/>
      <c r="R482" s="69"/>
    </row>
    <row r="483" spans="1:25" s="69" customFormat="1" ht="26.1" customHeight="1">
      <c r="A483" s="170"/>
      <c r="B483" s="171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</row>
    <row r="484" spans="1:25" s="69" customFormat="1" ht="26.1" customHeight="1">
      <c r="A484" s="170"/>
      <c r="B484" s="170"/>
      <c r="C484" s="24"/>
      <c r="D484" s="24"/>
      <c r="E484" s="24"/>
      <c r="F484" s="24"/>
      <c r="G484" s="24"/>
      <c r="H484" s="24"/>
      <c r="I484" s="24"/>
      <c r="J484" s="24"/>
    </row>
    <row r="485" spans="1:25" s="69" customFormat="1" ht="26.1" customHeight="1">
      <c r="A485" s="170"/>
      <c r="B485" s="171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</row>
    <row r="486" spans="1:25" s="69" customFormat="1" ht="26.1" customHeight="1">
      <c r="A486" s="176"/>
      <c r="B486" s="177"/>
      <c r="C486" s="24"/>
      <c r="D486" s="24"/>
      <c r="E486" s="24"/>
      <c r="F486" s="24"/>
      <c r="G486" s="24"/>
      <c r="H486" s="24"/>
      <c r="I486" s="24"/>
      <c r="J486" s="24"/>
    </row>
    <row r="487" spans="1:25" s="24" customFormat="1" ht="26.1" customHeight="1">
      <c r="A487" s="170"/>
      <c r="B487" s="170"/>
      <c r="K487" s="69"/>
      <c r="L487" s="69"/>
      <c r="M487" s="69"/>
      <c r="N487" s="69"/>
      <c r="O487" s="69"/>
      <c r="P487" s="69"/>
      <c r="Q487" s="69"/>
      <c r="R487" s="69"/>
    </row>
    <row r="488" spans="1:25" s="69" customFormat="1" ht="26.1" customHeight="1">
      <c r="A488" s="170"/>
      <c r="B488" s="171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</row>
    <row r="489" spans="1:25" s="24" customFormat="1" ht="26.1" customHeight="1">
      <c r="A489" s="170"/>
      <c r="B489" s="170"/>
      <c r="K489" s="69"/>
      <c r="L489" s="69"/>
      <c r="M489" s="69"/>
      <c r="N489" s="69"/>
      <c r="O489" s="69"/>
      <c r="P489" s="69"/>
    </row>
    <row r="490" spans="1:25" s="24" customFormat="1" ht="26.1" customHeight="1">
      <c r="A490" s="170"/>
      <c r="B490" s="171"/>
      <c r="K490" s="69"/>
      <c r="L490" s="69"/>
      <c r="M490" s="69"/>
      <c r="N490" s="69"/>
      <c r="O490" s="69"/>
      <c r="P490" s="69"/>
    </row>
    <row r="491" spans="1:25" s="69" customFormat="1" ht="26.1" customHeight="1">
      <c r="A491" s="170"/>
      <c r="B491" s="171"/>
      <c r="C491" s="24"/>
      <c r="D491" s="24"/>
      <c r="E491" s="24"/>
      <c r="F491" s="24"/>
      <c r="G491" s="24"/>
      <c r="H491" s="24"/>
      <c r="I491" s="24"/>
      <c r="J491" s="24"/>
    </row>
    <row r="492" spans="1:25" s="69" customFormat="1" ht="26.1" customHeight="1">
      <c r="A492" s="170"/>
      <c r="B492" s="170"/>
      <c r="C492" s="24"/>
      <c r="D492" s="24"/>
      <c r="E492" s="24"/>
      <c r="F492" s="24"/>
      <c r="G492" s="24"/>
      <c r="H492" s="24"/>
      <c r="I492" s="24"/>
      <c r="J492" s="24"/>
      <c r="Q492" s="24"/>
      <c r="R492" s="24"/>
      <c r="S492" s="213"/>
      <c r="T492" s="213"/>
      <c r="U492" s="213"/>
      <c r="V492" s="213"/>
      <c r="W492" s="213"/>
      <c r="X492" s="214"/>
      <c r="Y492" s="214"/>
    </row>
    <row r="493" spans="1:25" s="69" customFormat="1" ht="26.1" customHeight="1">
      <c r="A493" s="170"/>
      <c r="B493" s="171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S493" s="215"/>
      <c r="T493" s="215"/>
      <c r="U493" s="215"/>
      <c r="V493" s="215"/>
      <c r="W493" s="215"/>
      <c r="X493" s="214"/>
      <c r="Y493" s="214"/>
    </row>
    <row r="494" spans="1:25" s="69" customFormat="1" ht="26.1" customHeight="1">
      <c r="A494" s="170"/>
      <c r="B494" s="171"/>
      <c r="C494" s="24"/>
      <c r="D494" s="24"/>
      <c r="E494" s="24"/>
      <c r="F494" s="24"/>
      <c r="G494" s="24"/>
      <c r="H494" s="24"/>
      <c r="I494" s="24"/>
      <c r="J494" s="24"/>
      <c r="Q494" s="24"/>
      <c r="R494" s="24"/>
      <c r="S494" s="225"/>
      <c r="T494" s="244"/>
      <c r="U494" s="215"/>
      <c r="V494" s="215"/>
      <c r="W494" s="215"/>
      <c r="X494" s="214"/>
      <c r="Y494" s="214"/>
    </row>
    <row r="495" spans="1:25" s="69" customFormat="1" ht="26.1" customHeight="1">
      <c r="A495" s="170"/>
      <c r="B495" s="171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S495" s="225"/>
      <c r="T495" s="244"/>
      <c r="U495" s="215"/>
      <c r="V495" s="215"/>
      <c r="W495" s="215"/>
      <c r="X495" s="214"/>
      <c r="Y495" s="214"/>
    </row>
    <row r="496" spans="1:25" s="69" customFormat="1" ht="26.1" customHeight="1">
      <c r="A496" s="170"/>
      <c r="B496" s="171"/>
      <c r="C496" s="24"/>
      <c r="D496" s="24"/>
      <c r="E496" s="24"/>
      <c r="F496" s="24"/>
      <c r="G496" s="24"/>
      <c r="H496" s="24"/>
      <c r="I496" s="24"/>
      <c r="J496" s="24"/>
      <c r="Q496" s="24"/>
      <c r="R496" s="24"/>
      <c r="S496" s="225"/>
      <c r="T496" s="244"/>
      <c r="U496" s="215"/>
      <c r="V496" s="215"/>
      <c r="W496" s="215"/>
      <c r="X496" s="214"/>
      <c r="Y496" s="214"/>
    </row>
    <row r="497" spans="1:25" s="24" customFormat="1" ht="26.1" customHeight="1">
      <c r="A497" s="170"/>
      <c r="B497" s="170"/>
      <c r="Q497" s="69"/>
      <c r="R497" s="69"/>
      <c r="S497" s="227"/>
      <c r="T497" s="237"/>
      <c r="U497" s="216"/>
      <c r="V497" s="216"/>
      <c r="W497" s="216"/>
      <c r="X497" s="217"/>
      <c r="Y497" s="217"/>
    </row>
    <row r="498" spans="1:25" s="69" customFormat="1" ht="26.1" customHeight="1">
      <c r="A498" s="170"/>
      <c r="B498" s="171"/>
      <c r="C498" s="24"/>
      <c r="D498" s="24"/>
      <c r="E498" s="24"/>
      <c r="F498" s="24"/>
      <c r="G498" s="24"/>
      <c r="H498" s="24"/>
      <c r="I498" s="24"/>
      <c r="J498" s="24"/>
      <c r="S498" s="225"/>
      <c r="T498" s="244"/>
      <c r="U498" s="215"/>
      <c r="V498" s="215"/>
      <c r="W498" s="215"/>
      <c r="X498" s="214"/>
      <c r="Y498" s="214"/>
    </row>
    <row r="499" spans="1:25" s="24" customFormat="1" ht="26.1" customHeight="1">
      <c r="A499" s="170"/>
      <c r="B499" s="170"/>
      <c r="S499" s="216"/>
      <c r="T499" s="216"/>
      <c r="U499" s="216"/>
      <c r="V499" s="216"/>
      <c r="W499" s="216"/>
      <c r="X499" s="217"/>
      <c r="Y499" s="217"/>
    </row>
    <row r="500" spans="1:25" s="69" customFormat="1" ht="26.1" customHeight="1">
      <c r="A500" s="170"/>
      <c r="B500" s="171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S500" s="215"/>
      <c r="T500" s="215"/>
      <c r="U500" s="215"/>
      <c r="V500" s="215"/>
      <c r="W500" s="215"/>
      <c r="X500" s="214"/>
      <c r="Y500" s="214"/>
    </row>
    <row r="501" spans="1:25" s="69" customFormat="1" ht="42" customHeight="1">
      <c r="A501" s="170"/>
      <c r="B501" s="170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</row>
    <row r="502" spans="1:25" s="69" customFormat="1" ht="36.75" customHeight="1">
      <c r="A502" s="170"/>
      <c r="B502" s="171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123"/>
      <c r="R502" s="123"/>
      <c r="S502" s="88"/>
      <c r="T502" s="88"/>
      <c r="U502" s="88"/>
      <c r="V502" s="88"/>
      <c r="W502" s="88"/>
    </row>
    <row r="503" spans="1:25" s="69" customFormat="1" ht="26.1" customHeight="1">
      <c r="A503" s="170"/>
      <c r="B503" s="170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</row>
    <row r="504" spans="1:25" s="24" customFormat="1" ht="26.1" customHeight="1">
      <c r="A504" s="170"/>
      <c r="B504" s="170"/>
      <c r="Q504" s="69"/>
      <c r="R504" s="69"/>
    </row>
    <row r="505" spans="1:25" s="69" customFormat="1" ht="26.1" customHeight="1">
      <c r="A505" s="170"/>
      <c r="B505" s="170"/>
      <c r="C505" s="24"/>
      <c r="D505" s="24"/>
      <c r="E505" s="24"/>
      <c r="F505" s="24"/>
      <c r="G505" s="24"/>
      <c r="H505" s="24"/>
      <c r="I505" s="24"/>
      <c r="J505" s="24"/>
      <c r="Q505" s="24"/>
      <c r="R505" s="24"/>
    </row>
    <row r="506" spans="1:25" s="24" customFormat="1" ht="26.1" customHeight="1">
      <c r="A506" s="170"/>
      <c r="B506" s="170"/>
      <c r="K506" s="69"/>
      <c r="L506" s="69"/>
      <c r="M506" s="69"/>
      <c r="N506" s="69"/>
      <c r="O506" s="69"/>
      <c r="P506" s="69"/>
      <c r="Q506" s="69"/>
      <c r="R506" s="69"/>
    </row>
    <row r="507" spans="1:25" s="24" customFormat="1" ht="26.1" customHeight="1">
      <c r="A507" s="170"/>
      <c r="B507" s="170"/>
      <c r="K507" s="69"/>
      <c r="L507" s="69"/>
      <c r="M507" s="69"/>
      <c r="N507" s="69"/>
      <c r="O507" s="69"/>
      <c r="P507" s="69"/>
    </row>
    <row r="508" spans="1:25" s="69" customFormat="1" ht="26.1" customHeight="1">
      <c r="A508" s="170"/>
      <c r="B508" s="170"/>
      <c r="C508" s="24"/>
      <c r="D508" s="24"/>
      <c r="E508" s="24"/>
      <c r="F508" s="24"/>
      <c r="G508" s="24"/>
      <c r="H508" s="24"/>
      <c r="I508" s="24"/>
      <c r="J508" s="24"/>
    </row>
    <row r="509" spans="1:25" s="69" customFormat="1" ht="26.1" customHeight="1">
      <c r="A509" s="170"/>
      <c r="B509" s="171"/>
      <c r="C509" s="24"/>
      <c r="D509" s="24"/>
      <c r="E509" s="24"/>
      <c r="F509" s="24"/>
      <c r="G509" s="24"/>
      <c r="H509" s="24"/>
      <c r="I509" s="24"/>
      <c r="J509" s="24"/>
      <c r="Q509" s="24"/>
      <c r="R509" s="24"/>
    </row>
    <row r="510" spans="1:25" s="69" customFormat="1" ht="26.1" customHeight="1">
      <c r="A510" s="170"/>
      <c r="B510" s="171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25" s="69" customFormat="1" ht="26.1" customHeight="1">
      <c r="A511" s="170"/>
      <c r="B511" s="171"/>
      <c r="C511" s="24"/>
      <c r="D511" s="24"/>
      <c r="E511" s="24"/>
      <c r="F511" s="24"/>
      <c r="G511" s="24"/>
      <c r="H511" s="24"/>
      <c r="I511" s="24"/>
      <c r="J511" s="24"/>
      <c r="Q511" s="24"/>
      <c r="R511" s="24"/>
    </row>
    <row r="512" spans="1:25" s="24" customFormat="1" ht="26.1" customHeight="1">
      <c r="A512" s="170"/>
      <c r="B512" s="171"/>
      <c r="K512" s="69"/>
      <c r="L512" s="69"/>
      <c r="M512" s="69"/>
      <c r="N512" s="69"/>
      <c r="O512" s="69"/>
      <c r="P512" s="69"/>
      <c r="Q512" s="69"/>
      <c r="R512" s="69"/>
    </row>
    <row r="513" spans="1:18" s="69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73"/>
      <c r="R513" s="73"/>
    </row>
    <row r="514" spans="1:18" s="73" customFormat="1" ht="26.1" customHeight="1">
      <c r="A514" s="187"/>
      <c r="B514" s="187"/>
      <c r="C514" s="24"/>
      <c r="D514" s="24"/>
      <c r="E514" s="24"/>
      <c r="F514" s="24"/>
      <c r="G514" s="24"/>
      <c r="H514" s="24"/>
      <c r="I514" s="24"/>
      <c r="J514" s="24"/>
      <c r="K514" s="69"/>
      <c r="L514" s="69"/>
      <c r="M514" s="69"/>
      <c r="N514" s="69"/>
      <c r="O514" s="69"/>
      <c r="P514" s="69"/>
      <c r="Q514" s="69"/>
      <c r="R514" s="69"/>
    </row>
    <row r="515" spans="1:18" s="69" customFormat="1" ht="26.1" customHeight="1">
      <c r="A515" s="187"/>
      <c r="B515" s="219"/>
      <c r="C515" s="24"/>
      <c r="D515" s="24"/>
      <c r="E515" s="24"/>
      <c r="F515" s="24"/>
      <c r="G515" s="24"/>
      <c r="H515" s="24"/>
      <c r="I515" s="24"/>
      <c r="J515" s="24"/>
      <c r="Q515" s="24"/>
      <c r="R515" s="24"/>
    </row>
    <row r="516" spans="1:18" s="69" customFormat="1" ht="26.1" customHeight="1">
      <c r="A516" s="187"/>
      <c r="B516" s="219"/>
      <c r="C516" s="24"/>
      <c r="D516" s="24"/>
      <c r="E516" s="24"/>
      <c r="F516" s="24"/>
      <c r="G516" s="24"/>
      <c r="H516" s="24"/>
      <c r="I516" s="24"/>
      <c r="J516" s="24"/>
    </row>
    <row r="517" spans="1:18" s="69" customFormat="1" ht="41.25" customHeight="1">
      <c r="A517" s="187"/>
      <c r="B517" s="187"/>
      <c r="C517" s="24"/>
      <c r="D517" s="24"/>
      <c r="E517" s="24"/>
      <c r="F517" s="24"/>
      <c r="G517" s="24"/>
      <c r="H517" s="24"/>
      <c r="I517" s="24"/>
      <c r="J517" s="24"/>
    </row>
    <row r="518" spans="1:18" s="24" customFormat="1" ht="26.1" customHeight="1">
      <c r="A518" s="187"/>
      <c r="B518" s="219"/>
      <c r="K518" s="69"/>
      <c r="L518" s="69"/>
      <c r="M518" s="69"/>
      <c r="N518" s="69"/>
      <c r="O518" s="69"/>
      <c r="P518" s="69"/>
      <c r="Q518" s="69"/>
      <c r="R518" s="69"/>
    </row>
    <row r="519" spans="1:18" s="24" customFormat="1" ht="26.1" customHeight="1">
      <c r="A519" s="187"/>
      <c r="B519" s="219"/>
    </row>
    <row r="520" spans="1:18" s="24" customFormat="1" ht="26.1" customHeight="1">
      <c r="A520" s="187"/>
      <c r="B520" s="219"/>
      <c r="Q520" s="69"/>
      <c r="R520" s="69"/>
    </row>
    <row r="521" spans="1:18" s="24" customFormat="1" ht="26.1" customHeight="1">
      <c r="A521" s="187"/>
      <c r="B521" s="219"/>
      <c r="K521" s="69"/>
      <c r="L521" s="69"/>
      <c r="M521" s="69"/>
      <c r="N521" s="69"/>
      <c r="O521" s="69"/>
      <c r="P521" s="69"/>
      <c r="Q521" s="69"/>
      <c r="R521" s="69"/>
    </row>
    <row r="522" spans="1:18" s="175" customFormat="1" ht="26.1" customHeight="1">
      <c r="A522" s="187"/>
      <c r="B522" s="219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69"/>
      <c r="R522" s="69"/>
    </row>
    <row r="523" spans="1:18" s="24" customFormat="1" ht="26.1" customHeight="1">
      <c r="A523" s="187"/>
      <c r="B523" s="187"/>
      <c r="K523" s="69"/>
      <c r="L523" s="69"/>
      <c r="M523" s="69"/>
      <c r="N523" s="69"/>
      <c r="O523" s="69"/>
      <c r="P523" s="69"/>
    </row>
    <row r="524" spans="1:18" s="69" customFormat="1" ht="26.1" customHeight="1">
      <c r="A524" s="187"/>
      <c r="B524" s="187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</row>
    <row r="525" spans="1:18" s="69" customFormat="1" ht="26.1" customHeight="1">
      <c r="A525" s="187"/>
      <c r="B525" s="219"/>
      <c r="C525" s="24"/>
      <c r="D525" s="24"/>
      <c r="E525" s="24"/>
      <c r="F525" s="24"/>
      <c r="G525" s="24"/>
      <c r="H525" s="24"/>
      <c r="I525" s="24"/>
      <c r="J525" s="24"/>
      <c r="Q525" s="24"/>
      <c r="R525" s="24"/>
    </row>
    <row r="526" spans="1:18" s="69" customFormat="1" ht="26.1" customHeight="1">
      <c r="A526" s="187"/>
      <c r="B526" s="187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</row>
    <row r="527" spans="1:18" s="69" customFormat="1" ht="26.1" customHeight="1">
      <c r="A527" s="187"/>
      <c r="B527" s="219"/>
      <c r="C527" s="24"/>
      <c r="D527" s="24"/>
      <c r="E527" s="24"/>
      <c r="F527" s="24"/>
      <c r="G527" s="24"/>
      <c r="H527" s="24"/>
      <c r="I527" s="24"/>
      <c r="J527" s="24"/>
      <c r="Q527" s="24"/>
      <c r="R527" s="24"/>
    </row>
    <row r="528" spans="1:18" s="69" customFormat="1" ht="26.1" customHeight="1">
      <c r="A528" s="170"/>
      <c r="B528" s="170"/>
      <c r="C528" s="24"/>
      <c r="D528" s="24"/>
      <c r="E528" s="24"/>
      <c r="F528" s="24"/>
      <c r="G528" s="24"/>
      <c r="H528" s="24"/>
      <c r="I528" s="24"/>
      <c r="J528" s="24"/>
      <c r="Q528" s="88"/>
      <c r="R528" s="88"/>
    </row>
    <row r="529" spans="1:18" s="24" customFormat="1" ht="26.1" customHeight="1">
      <c r="A529" s="220"/>
      <c r="B529" s="221"/>
      <c r="Q529" s="69"/>
      <c r="R529" s="69"/>
    </row>
    <row r="530" spans="1:18" s="69" customFormat="1" ht="26.1" customHeight="1">
      <c r="A530" s="220"/>
      <c r="B530" s="220"/>
      <c r="C530" s="24"/>
      <c r="D530" s="24"/>
      <c r="E530" s="24"/>
      <c r="F530" s="24"/>
      <c r="G530" s="24"/>
      <c r="H530" s="24"/>
      <c r="I530" s="24"/>
      <c r="J530" s="24"/>
    </row>
    <row r="531" spans="1:18" s="69" customFormat="1" ht="26.1" customHeight="1">
      <c r="A531" s="203"/>
      <c r="B531" s="20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</row>
    <row r="532" spans="1:18" s="24" customFormat="1" ht="26.1" customHeight="1">
      <c r="A532" s="203"/>
      <c r="B532" s="204"/>
      <c r="I532" s="123"/>
      <c r="J532" s="123"/>
      <c r="K532" s="123"/>
      <c r="L532" s="123"/>
      <c r="M532" s="123"/>
      <c r="N532" s="123"/>
      <c r="O532" s="123"/>
      <c r="P532" s="123"/>
      <c r="Q532" s="69"/>
      <c r="R532" s="69"/>
    </row>
    <row r="533" spans="1:18" s="69" customFormat="1" ht="26.1" customHeight="1">
      <c r="A533" s="176"/>
      <c r="B533" s="176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</row>
    <row r="534" spans="1:18" s="69" customFormat="1" ht="26.1" customHeight="1">
      <c r="A534" s="176"/>
      <c r="B534" s="177"/>
      <c r="C534" s="24"/>
      <c r="D534" s="24"/>
      <c r="E534" s="24"/>
      <c r="F534" s="24"/>
      <c r="G534" s="24"/>
      <c r="H534" s="24"/>
      <c r="I534" s="24"/>
      <c r="J534" s="24"/>
    </row>
    <row r="535" spans="1:18" s="69" customFormat="1" ht="26.1" customHeight="1">
      <c r="A535" s="176"/>
      <c r="B535" s="176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175"/>
      <c r="R535" s="175"/>
    </row>
    <row r="536" spans="1:18" s="69" customFormat="1" ht="26.1" customHeight="1">
      <c r="A536" s="201"/>
      <c r="B536" s="201"/>
      <c r="C536" s="123"/>
      <c r="D536" s="123"/>
      <c r="E536" s="123"/>
      <c r="F536" s="123"/>
      <c r="G536" s="123"/>
      <c r="H536" s="123"/>
      <c r="I536" s="24"/>
      <c r="J536" s="24"/>
    </row>
    <row r="537" spans="1:18" s="73" customFormat="1" ht="26.1" customHeight="1">
      <c r="A537" s="176"/>
      <c r="B537" s="176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69"/>
      <c r="R537" s="69"/>
    </row>
    <row r="538" spans="1:18" s="24" customFormat="1" ht="26.1" customHeight="1">
      <c r="A538" s="176"/>
      <c r="B538" s="177"/>
      <c r="K538" s="69"/>
      <c r="L538" s="69"/>
      <c r="M538" s="69"/>
      <c r="N538" s="69"/>
      <c r="O538" s="69"/>
      <c r="P538" s="69"/>
    </row>
    <row r="539" spans="1:18" s="24" customFormat="1" ht="30.75" customHeight="1">
      <c r="A539" s="176"/>
      <c r="B539" s="176"/>
    </row>
    <row r="540" spans="1:18" s="69" customFormat="1" ht="26.1" customHeight="1">
      <c r="A540" s="176"/>
      <c r="B540" s="177"/>
      <c r="C540" s="24"/>
      <c r="D540" s="24"/>
      <c r="E540" s="24"/>
      <c r="F540" s="24"/>
      <c r="G540" s="24"/>
      <c r="H540" s="24"/>
      <c r="I540" s="24"/>
      <c r="J540" s="24"/>
      <c r="Q540" s="24"/>
      <c r="R540" s="24"/>
    </row>
    <row r="541" spans="1:18" s="24" customFormat="1" ht="26.1" customHeight="1">
      <c r="A541" s="176"/>
      <c r="B541" s="176"/>
    </row>
    <row r="542" spans="1:18" s="69" customFormat="1" ht="26.1" customHeight="1">
      <c r="A542" s="176"/>
      <c r="B542" s="177"/>
      <c r="C542" s="24"/>
      <c r="D542" s="24"/>
      <c r="E542" s="24"/>
      <c r="F542" s="24"/>
      <c r="G542" s="24"/>
      <c r="H542" s="24"/>
      <c r="I542" s="24"/>
      <c r="J542" s="24"/>
      <c r="Q542" s="24"/>
      <c r="R542" s="24"/>
    </row>
    <row r="543" spans="1:18" s="69" customFormat="1" ht="26.1" customHeight="1">
      <c r="A543" s="176"/>
      <c r="B543" s="176"/>
      <c r="C543" s="24"/>
      <c r="D543" s="24"/>
      <c r="E543" s="24"/>
      <c r="F543" s="24"/>
      <c r="G543" s="24"/>
      <c r="H543" s="24"/>
      <c r="I543" s="24"/>
      <c r="J543" s="24"/>
      <c r="K543" s="222" t="e">
        <f>#REF!</f>
        <v>#REF!</v>
      </c>
      <c r="L543" s="73"/>
      <c r="M543" s="73"/>
      <c r="N543" s="73"/>
      <c r="O543" s="73"/>
      <c r="P543" s="73"/>
      <c r="Q543" s="24"/>
      <c r="R543" s="24"/>
    </row>
    <row r="544" spans="1:18" s="24" customFormat="1" ht="26.1" customHeight="1">
      <c r="A544" s="176"/>
      <c r="B544" s="177"/>
      <c r="K544" s="69"/>
      <c r="L544" s="69"/>
      <c r="M544" s="69"/>
      <c r="N544" s="69"/>
      <c r="O544" s="69"/>
      <c r="P544" s="69"/>
      <c r="Q544" s="69"/>
      <c r="R544" s="69"/>
    </row>
    <row r="545" spans="1:18" s="24" customFormat="1" ht="28.5" customHeight="1">
      <c r="A545" s="176"/>
      <c r="B545" s="176"/>
      <c r="Q545" s="69"/>
      <c r="R545" s="69"/>
    </row>
    <row r="546" spans="1:18" s="24" customFormat="1" ht="28.5" customHeight="1">
      <c r="A546" s="176"/>
      <c r="B546" s="177"/>
      <c r="K546" s="69"/>
      <c r="L546" s="69"/>
      <c r="M546" s="69"/>
      <c r="N546" s="69"/>
      <c r="O546" s="69"/>
      <c r="P546" s="69"/>
      <c r="Q546" s="69"/>
      <c r="R546" s="69"/>
    </row>
    <row r="547" spans="1:18" s="88" customFormat="1" ht="34.5" customHeight="1">
      <c r="A547" s="176"/>
      <c r="B547" s="177"/>
      <c r="C547" s="24"/>
      <c r="D547" s="24"/>
      <c r="E547" s="24"/>
      <c r="F547" s="24"/>
      <c r="G547" s="24"/>
      <c r="H547" s="24"/>
      <c r="I547" s="24"/>
      <c r="J547" s="24"/>
      <c r="K547" s="69"/>
      <c r="L547" s="69"/>
      <c r="M547" s="69"/>
      <c r="N547" s="69"/>
      <c r="O547" s="69"/>
      <c r="P547" s="69"/>
      <c r="Q547" s="69"/>
      <c r="R547" s="69"/>
    </row>
    <row r="548" spans="1:18" s="69" customFormat="1" ht="26.1" customHeight="1">
      <c r="A548" s="176"/>
      <c r="B548" s="177"/>
      <c r="C548" s="24"/>
      <c r="D548" s="24"/>
      <c r="E548" s="24"/>
      <c r="F548" s="24"/>
      <c r="G548" s="24"/>
      <c r="H548" s="24"/>
      <c r="I548" s="24"/>
      <c r="J548" s="24"/>
    </row>
    <row r="549" spans="1:18" s="24" customFormat="1" ht="26.1" customHeight="1">
      <c r="A549" s="176"/>
      <c r="B549" s="176"/>
    </row>
    <row r="550" spans="1:18" s="24" customFormat="1" ht="26.1" customHeight="1">
      <c r="A550" s="176"/>
      <c r="B550" s="177"/>
      <c r="K550" s="69"/>
      <c r="L550" s="69"/>
      <c r="M550" s="69"/>
      <c r="N550" s="69"/>
      <c r="O550" s="69"/>
      <c r="P550" s="69"/>
      <c r="Q550" s="69"/>
      <c r="R550" s="69"/>
    </row>
    <row r="551" spans="1:18" s="175" customFormat="1" ht="26.1" customHeight="1">
      <c r="A551" s="176"/>
      <c r="B551" s="177"/>
      <c r="C551" s="24"/>
      <c r="D551" s="24"/>
      <c r="E551" s="24"/>
      <c r="F551" s="24"/>
      <c r="G551" s="24"/>
      <c r="H551" s="24"/>
      <c r="I551" s="24"/>
      <c r="J551" s="24"/>
      <c r="K551" s="69"/>
      <c r="L551" s="69"/>
      <c r="M551" s="69"/>
      <c r="N551" s="69"/>
      <c r="O551" s="69"/>
      <c r="P551" s="69"/>
      <c r="Q551" s="69"/>
      <c r="R551" s="69"/>
    </row>
    <row r="552" spans="1:18" s="69" customFormat="1" ht="26.1" customHeight="1">
      <c r="A552" s="176"/>
      <c r="B552" s="177"/>
      <c r="C552" s="24"/>
      <c r="D552" s="24"/>
      <c r="E552" s="24"/>
      <c r="F552" s="24"/>
      <c r="G552" s="24"/>
      <c r="H552" s="24"/>
      <c r="I552" s="24"/>
      <c r="J552" s="24"/>
    </row>
    <row r="553" spans="1:18" s="69" customFormat="1" ht="26.1" customHeight="1">
      <c r="A553" s="176"/>
      <c r="B553" s="176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</row>
    <row r="554" spans="1:18" s="24" customFormat="1" ht="26.1" customHeight="1">
      <c r="A554" s="176"/>
      <c r="B554" s="177"/>
      <c r="K554" s="69"/>
      <c r="L554" s="69"/>
      <c r="M554" s="69"/>
      <c r="N554" s="69"/>
      <c r="O554" s="69"/>
      <c r="P554" s="69"/>
      <c r="Q554" s="69"/>
      <c r="R554" s="69"/>
    </row>
    <row r="555" spans="1:18" s="69" customFormat="1" ht="26.1" customHeight="1">
      <c r="A555" s="176"/>
      <c r="B555" s="177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</row>
    <row r="556" spans="1:18" s="24" customFormat="1" ht="26.1" customHeight="1">
      <c r="A556" s="176"/>
      <c r="B556" s="177"/>
      <c r="Q556" s="69"/>
      <c r="R556" s="69"/>
    </row>
    <row r="557" spans="1:18" s="69" customFormat="1" ht="31.5" customHeight="1">
      <c r="A557" s="176"/>
      <c r="B557" s="176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</row>
    <row r="558" spans="1:18" s="69" customFormat="1" ht="26.1" customHeight="1">
      <c r="A558" s="176"/>
      <c r="B558" s="177"/>
      <c r="C558" s="24"/>
      <c r="D558" s="24"/>
      <c r="E558" s="24"/>
      <c r="F558" s="24"/>
      <c r="G558" s="24"/>
      <c r="H558" s="24"/>
      <c r="I558" s="123"/>
      <c r="J558" s="123"/>
      <c r="K558" s="88"/>
      <c r="L558" s="88"/>
      <c r="M558" s="88"/>
      <c r="N558" s="88"/>
      <c r="O558" s="88"/>
      <c r="P558" s="88"/>
    </row>
    <row r="559" spans="1:18" s="24" customFormat="1" ht="26.1" customHeight="1">
      <c r="A559" s="176"/>
      <c r="B559" s="176"/>
      <c r="K559" s="69"/>
      <c r="L559" s="69"/>
      <c r="M559" s="69"/>
      <c r="N559" s="69"/>
      <c r="O559" s="69"/>
      <c r="P559" s="69"/>
    </row>
    <row r="560" spans="1:18" s="69" customFormat="1" ht="26.1" customHeight="1">
      <c r="A560" s="176"/>
      <c r="B560" s="176"/>
      <c r="C560" s="24"/>
      <c r="D560" s="24"/>
      <c r="E560" s="24"/>
      <c r="F560" s="24"/>
      <c r="G560" s="24"/>
      <c r="H560" s="24"/>
      <c r="I560" s="24"/>
      <c r="J560" s="24"/>
      <c r="Q560" s="24"/>
      <c r="R560" s="24"/>
    </row>
    <row r="561" spans="1:18" s="24" customFormat="1" ht="26.1" customHeight="1">
      <c r="A561" s="176"/>
      <c r="B561" s="176"/>
      <c r="K561" s="69"/>
      <c r="L561" s="69"/>
      <c r="M561" s="69"/>
      <c r="N561" s="69"/>
      <c r="O561" s="69"/>
      <c r="P561" s="69"/>
    </row>
    <row r="562" spans="1:18" s="69" customFormat="1" ht="26.1" customHeight="1">
      <c r="A562" s="201"/>
      <c r="B562" s="202"/>
      <c r="C562" s="123"/>
      <c r="D562" s="123"/>
      <c r="E562" s="123"/>
      <c r="F562" s="123"/>
      <c r="G562" s="123"/>
      <c r="H562" s="123"/>
      <c r="I562" s="24"/>
      <c r="J562" s="24"/>
    </row>
    <row r="563" spans="1:18" s="69" customFormat="1" ht="26.1" customHeight="1">
      <c r="A563" s="176"/>
      <c r="B563" s="177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</row>
    <row r="564" spans="1:18" s="24" customFormat="1" ht="26.1" customHeight="1">
      <c r="A564" s="176"/>
      <c r="B564" s="177"/>
      <c r="K564" s="69"/>
      <c r="L564" s="69"/>
      <c r="M564" s="69"/>
      <c r="N564" s="69"/>
      <c r="O564" s="69"/>
      <c r="P564" s="69"/>
      <c r="Q564" s="69"/>
      <c r="R564" s="69"/>
    </row>
    <row r="565" spans="1:18" s="69" customFormat="1" ht="40.5" customHeight="1">
      <c r="A565" s="176"/>
      <c r="B565" s="177"/>
      <c r="C565" s="24"/>
      <c r="D565" s="24"/>
      <c r="E565" s="24"/>
      <c r="F565" s="24"/>
      <c r="G565" s="24"/>
      <c r="H565" s="24"/>
      <c r="I565" s="24"/>
      <c r="J565" s="24"/>
      <c r="K565" s="175"/>
      <c r="L565" s="175"/>
      <c r="M565" s="175"/>
      <c r="N565" s="175"/>
      <c r="O565" s="175"/>
      <c r="P565" s="175"/>
    </row>
    <row r="566" spans="1:18" s="24" customFormat="1" ht="40.5" customHeight="1">
      <c r="A566" s="176"/>
      <c r="B566" s="177"/>
      <c r="K566" s="69"/>
      <c r="L566" s="69"/>
      <c r="M566" s="69"/>
      <c r="N566" s="69"/>
      <c r="O566" s="69"/>
      <c r="P566" s="69"/>
      <c r="Q566" s="69"/>
      <c r="R566" s="69"/>
    </row>
    <row r="567" spans="1:18" s="24" customFormat="1" ht="26.1" customHeight="1">
      <c r="A567" s="176"/>
      <c r="B567" s="176"/>
      <c r="K567" s="69"/>
      <c r="L567" s="69"/>
      <c r="M567" s="69"/>
      <c r="N567" s="69"/>
      <c r="O567" s="69"/>
      <c r="P567" s="69"/>
    </row>
    <row r="568" spans="1:18" s="69" customFormat="1" ht="26.1" customHeight="1">
      <c r="A568" s="176"/>
      <c r="B568" s="177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</row>
    <row r="569" spans="1:18" s="69" customFormat="1" ht="26.1" customHeight="1">
      <c r="A569" s="176"/>
      <c r="B569" s="176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</row>
    <row r="570" spans="1:18" s="24" customFormat="1" ht="26.1" customHeight="1">
      <c r="A570" s="176"/>
      <c r="B570" s="177"/>
      <c r="Q570" s="69"/>
      <c r="R570" s="69"/>
    </row>
    <row r="571" spans="1:18" s="69" customFormat="1" ht="26.1" customHeight="1">
      <c r="A571" s="176"/>
      <c r="B571" s="177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</row>
    <row r="572" spans="1:18" s="69" customFormat="1" ht="26.1" customHeight="1">
      <c r="A572" s="176"/>
      <c r="B572" s="176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</row>
    <row r="573" spans="1:18" s="69" customFormat="1" ht="26.1" customHeight="1">
      <c r="A573" s="176"/>
      <c r="B573" s="176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</row>
    <row r="574" spans="1:18" s="123" customFormat="1" ht="26.1" customHeight="1">
      <c r="A574" s="176"/>
      <c r="B574" s="176"/>
      <c r="C574" s="24"/>
      <c r="D574" s="24"/>
      <c r="E574" s="24"/>
      <c r="F574" s="24"/>
      <c r="G574" s="24"/>
      <c r="H574" s="24"/>
      <c r="I574" s="24"/>
      <c r="J574" s="24"/>
      <c r="K574" s="69"/>
      <c r="L574" s="69"/>
      <c r="M574" s="69"/>
      <c r="N574" s="69"/>
      <c r="O574" s="69"/>
      <c r="P574" s="69"/>
      <c r="Q574" s="24"/>
      <c r="R574" s="24"/>
    </row>
    <row r="575" spans="1:18" s="69" customFormat="1" ht="26.1" customHeight="1">
      <c r="A575" s="176"/>
      <c r="B575" s="176"/>
      <c r="C575" s="24"/>
      <c r="D575" s="24"/>
      <c r="E575" s="24"/>
      <c r="F575" s="24"/>
      <c r="G575" s="24"/>
      <c r="H575" s="24"/>
      <c r="I575" s="24"/>
      <c r="J575" s="24"/>
      <c r="Q575" s="24"/>
      <c r="R575" s="24"/>
    </row>
    <row r="576" spans="1:18" s="24" customFormat="1" ht="26.1" customHeight="1">
      <c r="A576" s="176"/>
      <c r="B576" s="176"/>
      <c r="K576" s="69"/>
      <c r="L576" s="69"/>
      <c r="M576" s="69"/>
      <c r="N576" s="69"/>
      <c r="O576" s="69"/>
      <c r="P576" s="69"/>
      <c r="Q576" s="69"/>
      <c r="R576" s="69"/>
    </row>
    <row r="577" spans="1:18" s="24" customFormat="1" ht="26.1" customHeight="1">
      <c r="A577" s="176"/>
      <c r="B577" s="176"/>
      <c r="K577" s="69"/>
      <c r="L577" s="69"/>
      <c r="M577" s="69"/>
      <c r="N577" s="69"/>
      <c r="O577" s="69"/>
      <c r="P577" s="69"/>
    </row>
    <row r="578" spans="1:18" s="69" customFormat="1" ht="26.1" customHeight="1">
      <c r="A578" s="176"/>
      <c r="B578" s="177"/>
      <c r="C578" s="24"/>
      <c r="D578" s="24"/>
      <c r="E578" s="24"/>
      <c r="F578" s="24"/>
      <c r="G578" s="24"/>
      <c r="H578" s="24"/>
      <c r="I578" s="123"/>
      <c r="J578" s="123"/>
      <c r="K578" s="88"/>
      <c r="L578" s="88"/>
    </row>
    <row r="579" spans="1:18" s="69" customFormat="1" ht="26.1" customHeight="1">
      <c r="A579" s="176"/>
      <c r="B579" s="177"/>
      <c r="C579" s="24"/>
      <c r="D579" s="24"/>
      <c r="E579" s="24"/>
      <c r="F579" s="24"/>
      <c r="G579" s="24"/>
      <c r="H579" s="24"/>
      <c r="I579" s="123"/>
      <c r="J579" s="123"/>
      <c r="K579" s="123"/>
      <c r="L579" s="123"/>
      <c r="M579" s="24"/>
      <c r="N579" s="24"/>
      <c r="O579" s="24"/>
      <c r="P579" s="24"/>
    </row>
    <row r="580" spans="1:18" s="69" customFormat="1" ht="26.1" customHeight="1">
      <c r="A580" s="176"/>
      <c r="B580" s="177"/>
      <c r="C580" s="24"/>
      <c r="D580" s="24"/>
      <c r="E580" s="24"/>
      <c r="F580" s="24"/>
      <c r="G580" s="24"/>
      <c r="H580" s="24"/>
      <c r="I580" s="123"/>
      <c r="J580" s="123"/>
      <c r="K580" s="88"/>
      <c r="L580" s="88"/>
    </row>
    <row r="581" spans="1:18" s="69" customFormat="1" ht="26.1" customHeight="1">
      <c r="A581" s="176"/>
      <c r="B581" s="177"/>
      <c r="C581" s="24"/>
      <c r="D581" s="24"/>
      <c r="E581" s="24"/>
      <c r="F581" s="24"/>
      <c r="G581" s="24"/>
      <c r="H581" s="24"/>
      <c r="I581" s="123"/>
      <c r="J581" s="123"/>
      <c r="K581" s="88"/>
      <c r="L581" s="88"/>
    </row>
    <row r="582" spans="1:18" s="69" customFormat="1" ht="26.1" customHeight="1">
      <c r="A582" s="201"/>
      <c r="B582" s="202"/>
      <c r="C582" s="123"/>
      <c r="D582" s="123"/>
      <c r="E582" s="123"/>
      <c r="F582" s="123"/>
      <c r="G582" s="123"/>
      <c r="H582" s="123"/>
      <c r="I582" s="24"/>
      <c r="J582" s="24"/>
      <c r="Q582" s="24"/>
      <c r="R582" s="24"/>
    </row>
    <row r="583" spans="1:18" s="69" customFormat="1" ht="26.1" customHeight="1">
      <c r="A583" s="201"/>
      <c r="B583" s="201"/>
      <c r="C583" s="123"/>
      <c r="D583" s="123"/>
      <c r="E583" s="123"/>
      <c r="F583" s="123"/>
      <c r="G583" s="123"/>
      <c r="H583" s="123"/>
      <c r="I583" s="24"/>
      <c r="J583" s="24"/>
      <c r="K583" s="24"/>
      <c r="L583" s="24"/>
      <c r="M583" s="24"/>
      <c r="N583" s="24"/>
      <c r="O583" s="24"/>
      <c r="P583" s="24"/>
    </row>
    <row r="584" spans="1:18" s="69" customFormat="1" ht="26.1" customHeight="1">
      <c r="A584" s="201"/>
      <c r="B584" s="202"/>
      <c r="C584" s="123"/>
      <c r="D584" s="123"/>
      <c r="E584" s="123"/>
      <c r="F584" s="123"/>
      <c r="G584" s="123"/>
      <c r="H584" s="123"/>
      <c r="I584" s="24"/>
      <c r="J584" s="24"/>
      <c r="Q584" s="24"/>
      <c r="R584" s="24"/>
    </row>
    <row r="585" spans="1:18" s="24" customFormat="1" ht="26.1" customHeight="1">
      <c r="A585" s="201"/>
      <c r="B585" s="202"/>
      <c r="C585" s="123"/>
      <c r="D585" s="123"/>
      <c r="E585" s="123"/>
      <c r="F585" s="123"/>
      <c r="G585" s="123"/>
      <c r="H585" s="123"/>
      <c r="K585" s="69"/>
      <c r="L585" s="69"/>
      <c r="M585" s="69"/>
      <c r="N585" s="69"/>
      <c r="O585" s="69"/>
      <c r="P585" s="69"/>
    </row>
    <row r="586" spans="1:18" s="69" customFormat="1" ht="26.1" customHeight="1">
      <c r="A586" s="176"/>
      <c r="B586" s="177"/>
      <c r="C586" s="24"/>
      <c r="D586" s="24"/>
      <c r="E586" s="24"/>
      <c r="F586" s="24"/>
      <c r="G586" s="24"/>
      <c r="H586" s="24"/>
      <c r="I586" s="24"/>
      <c r="J586" s="24"/>
    </row>
    <row r="587" spans="1:18" s="69" customFormat="1" ht="26.1" customHeight="1">
      <c r="A587" s="176"/>
      <c r="B587" s="176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12"/>
      <c r="R587" s="223"/>
    </row>
    <row r="588" spans="1:18" s="69" customFormat="1" ht="26.1" customHeight="1">
      <c r="A588" s="176"/>
      <c r="B588" s="177"/>
      <c r="C588" s="24"/>
      <c r="D588" s="24"/>
      <c r="E588" s="24"/>
      <c r="F588" s="24"/>
      <c r="G588" s="24"/>
      <c r="H588" s="24"/>
      <c r="I588" s="24"/>
      <c r="J588" s="24"/>
      <c r="Q588" s="215"/>
      <c r="R588" s="215"/>
    </row>
    <row r="589" spans="1:18" s="24" customFormat="1" ht="26.1" customHeight="1">
      <c r="A589" s="176"/>
      <c r="B589" s="177"/>
      <c r="Q589" s="224"/>
      <c r="R589" s="225"/>
    </row>
    <row r="590" spans="1:18" s="69" customFormat="1" ht="26.1" customHeight="1">
      <c r="A590" s="176"/>
      <c r="B590" s="177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24"/>
      <c r="R590" s="225"/>
    </row>
    <row r="591" spans="1:18" s="24" customFormat="1" ht="26.1" customHeight="1">
      <c r="A591" s="176"/>
      <c r="B591" s="176"/>
      <c r="Q591" s="224"/>
      <c r="R591" s="225"/>
    </row>
    <row r="592" spans="1:18" s="69" customFormat="1" ht="59.25" customHeight="1">
      <c r="A592" s="176"/>
      <c r="B592" s="177"/>
      <c r="C592" s="24"/>
      <c r="D592" s="24"/>
      <c r="E592" s="24"/>
      <c r="F592" s="24"/>
      <c r="G592" s="24"/>
      <c r="H592" s="24"/>
      <c r="I592" s="24"/>
      <c r="J592" s="24"/>
      <c r="Q592" s="226"/>
      <c r="R592" s="227"/>
    </row>
    <row r="593" spans="1:18" s="69" customFormat="1" ht="33.75" customHeight="1">
      <c r="A593" s="228"/>
      <c r="B593" s="228"/>
      <c r="C593" s="24"/>
      <c r="D593" s="24"/>
      <c r="E593" s="24"/>
      <c r="F593" s="24"/>
      <c r="G593" s="24"/>
      <c r="H593" s="24"/>
      <c r="I593" s="229"/>
      <c r="J593" s="229"/>
      <c r="K593" s="229"/>
      <c r="L593" s="229"/>
      <c r="M593" s="229"/>
      <c r="N593" s="229"/>
      <c r="O593" s="24"/>
      <c r="P593" s="24"/>
      <c r="Q593" s="224"/>
      <c r="R593" s="225"/>
    </row>
    <row r="594" spans="1:18" s="24" customFormat="1" ht="26.1" customHeight="1">
      <c r="A594" s="176"/>
      <c r="B594" s="176"/>
      <c r="I594" s="230"/>
      <c r="J594" s="230"/>
      <c r="K594" s="231"/>
      <c r="L594" s="231"/>
      <c r="M594" s="231"/>
      <c r="N594" s="231"/>
      <c r="O594" s="69"/>
      <c r="P594" s="69"/>
      <c r="Q594" s="216"/>
      <c r="R594" s="216"/>
    </row>
    <row r="595" spans="1:18" s="24" customFormat="1" ht="26.1" customHeight="1">
      <c r="A595" s="176"/>
      <c r="B595" s="176"/>
      <c r="I595" s="188"/>
      <c r="J595" s="188"/>
      <c r="K595" s="232"/>
      <c r="L595" s="232"/>
      <c r="M595" s="189"/>
      <c r="N595" s="189"/>
      <c r="O595" s="69"/>
      <c r="P595" s="69"/>
      <c r="Q595" s="215"/>
      <c r="R595" s="215"/>
    </row>
    <row r="596" spans="1:18" s="24" customFormat="1" ht="26.1" customHeight="1">
      <c r="A596" s="176"/>
      <c r="B596" s="177"/>
      <c r="I596" s="188"/>
      <c r="J596" s="188"/>
      <c r="K596" s="232"/>
      <c r="L596" s="232"/>
      <c r="M596" s="189"/>
      <c r="N596" s="189"/>
      <c r="O596" s="69"/>
      <c r="P596" s="69"/>
      <c r="Q596" s="69"/>
      <c r="R596" s="69"/>
    </row>
    <row r="597" spans="1:18" s="24" customFormat="1" ht="26.1" customHeight="1">
      <c r="A597" s="176"/>
      <c r="B597" s="176"/>
      <c r="C597" s="233"/>
      <c r="D597" s="233"/>
      <c r="E597" s="211"/>
      <c r="F597" s="234"/>
      <c r="G597" s="235"/>
      <c r="H597" s="229"/>
      <c r="I597" s="176"/>
      <c r="J597" s="176"/>
      <c r="K597" s="201"/>
      <c r="L597" s="201"/>
      <c r="M597" s="176"/>
      <c r="N597" s="176"/>
      <c r="Q597" s="88"/>
      <c r="R597" s="88"/>
    </row>
    <row r="598" spans="1:18" ht="26.1" customHeight="1">
      <c r="A598" s="176"/>
      <c r="B598" s="177"/>
      <c r="C598" s="230"/>
      <c r="D598" s="230"/>
      <c r="E598" s="230"/>
      <c r="F598" s="230"/>
      <c r="G598" s="230"/>
      <c r="H598" s="230"/>
      <c r="I598" s="172"/>
      <c r="J598" s="172"/>
      <c r="K598" s="173"/>
      <c r="L598" s="173"/>
      <c r="M598" s="173"/>
      <c r="N598" s="173"/>
      <c r="O598" s="69"/>
      <c r="P598" s="69"/>
      <c r="Q598" s="69"/>
      <c r="R598" s="69"/>
    </row>
    <row r="599" spans="1:18" s="24" customFormat="1" ht="26.1" customHeight="1">
      <c r="A599" s="176"/>
      <c r="B599" s="177"/>
      <c r="C599" s="230"/>
      <c r="D599" s="230"/>
      <c r="E599" s="236"/>
      <c r="F599" s="237"/>
      <c r="G599" s="237"/>
      <c r="H599" s="188"/>
      <c r="I599" s="170"/>
      <c r="J599" s="170"/>
      <c r="K599" s="172"/>
      <c r="L599" s="172"/>
      <c r="M599" s="170"/>
      <c r="N599" s="170"/>
    </row>
    <row r="600" spans="1:18" s="69" customFormat="1" ht="26.1" customHeight="1">
      <c r="A600" s="176"/>
      <c r="B600" s="177"/>
      <c r="C600" s="230"/>
      <c r="D600" s="230"/>
      <c r="E600" s="236"/>
      <c r="F600" s="237"/>
      <c r="G600" s="237"/>
      <c r="H600" s="188"/>
      <c r="I600" s="170"/>
      <c r="J600" s="170"/>
      <c r="K600" s="173"/>
      <c r="L600" s="173"/>
      <c r="M600" s="171"/>
      <c r="N600" s="171"/>
    </row>
    <row r="601" spans="1:18" s="69" customFormat="1" ht="26.1" customHeight="1">
      <c r="A601" s="176"/>
      <c r="B601" s="176"/>
      <c r="C601" s="230"/>
      <c r="D601" s="230"/>
      <c r="E601" s="238"/>
      <c r="F601" s="237"/>
      <c r="G601" s="237"/>
      <c r="H601" s="176"/>
      <c r="I601" s="172"/>
      <c r="J601" s="172"/>
      <c r="K601" s="173"/>
      <c r="L601" s="173"/>
      <c r="M601" s="173"/>
      <c r="N601" s="173"/>
      <c r="Q601" s="24"/>
      <c r="R601" s="24"/>
    </row>
    <row r="602" spans="1:18" s="69" customFormat="1" ht="26.1" customHeight="1">
      <c r="A602" s="176"/>
      <c r="B602" s="177"/>
      <c r="C602" s="227"/>
      <c r="D602" s="227"/>
      <c r="E602" s="239"/>
      <c r="F602" s="237"/>
      <c r="G602" s="237"/>
      <c r="H602" s="172"/>
      <c r="I602" s="170"/>
      <c r="J602" s="170"/>
      <c r="K602" s="173"/>
      <c r="L602" s="173"/>
      <c r="M602" s="171"/>
      <c r="N602" s="171"/>
      <c r="Q602" s="24"/>
      <c r="R602" s="24"/>
    </row>
    <row r="603" spans="1:18" s="69" customFormat="1" ht="26.1" customHeight="1">
      <c r="A603" s="176"/>
      <c r="B603" s="176"/>
      <c r="C603" s="227"/>
      <c r="D603" s="227"/>
      <c r="E603" s="239"/>
      <c r="F603" s="237"/>
      <c r="G603" s="237"/>
      <c r="H603" s="170"/>
      <c r="I603" s="24"/>
      <c r="J603" s="24"/>
      <c r="K603" s="24"/>
      <c r="L603" s="24"/>
      <c r="M603" s="24"/>
      <c r="N603" s="24"/>
      <c r="O603" s="24"/>
      <c r="P603" s="24"/>
    </row>
    <row r="604" spans="1:18" s="69" customFormat="1" ht="26.1" customHeight="1">
      <c r="A604" s="176"/>
      <c r="B604" s="177"/>
      <c r="C604" s="230"/>
      <c r="D604" s="230"/>
      <c r="E604" s="236"/>
      <c r="F604" s="240"/>
      <c r="G604" s="240"/>
      <c r="H604" s="170"/>
      <c r="I604" s="24"/>
      <c r="J604" s="24"/>
      <c r="K604" s="24"/>
      <c r="L604" s="24"/>
      <c r="M604" s="24"/>
      <c r="N604" s="24"/>
      <c r="O604" s="24"/>
      <c r="P604" s="24"/>
    </row>
    <row r="605" spans="1:18" s="24" customFormat="1" ht="26.1" customHeight="1">
      <c r="A605" s="176"/>
      <c r="B605" s="177"/>
      <c r="C605" s="227"/>
      <c r="D605" s="227"/>
      <c r="E605" s="241"/>
      <c r="F605" s="240"/>
      <c r="G605" s="240"/>
      <c r="H605" s="172"/>
      <c r="Q605" s="69"/>
      <c r="R605" s="69"/>
    </row>
    <row r="606" spans="1:18" s="69" customFormat="1" ht="26.1" customHeight="1">
      <c r="A606" s="176"/>
      <c r="B606" s="177"/>
      <c r="C606" s="230"/>
      <c r="D606" s="230"/>
      <c r="E606" s="238"/>
      <c r="F606" s="242"/>
      <c r="G606" s="242"/>
      <c r="H606" s="170"/>
      <c r="I606" s="24"/>
      <c r="J606" s="24"/>
    </row>
    <row r="607" spans="1:18" s="69" customFormat="1" ht="26.1" customHeight="1">
      <c r="A607" s="176"/>
      <c r="B607" s="176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</row>
    <row r="608" spans="1:18" s="69" customFormat="1" ht="26.1" customHeight="1">
      <c r="A608" s="176"/>
      <c r="B608" s="176"/>
      <c r="C608" s="24"/>
      <c r="D608" s="24"/>
      <c r="E608" s="24"/>
      <c r="F608" s="24"/>
      <c r="G608" s="24"/>
      <c r="H608" s="24"/>
      <c r="I608" s="24"/>
      <c r="J608" s="24"/>
    </row>
    <row r="609" spans="1:18" s="24" customFormat="1" ht="26.1" customHeight="1">
      <c r="A609" s="176"/>
      <c r="B609" s="176"/>
      <c r="K609" s="69"/>
      <c r="L609" s="69"/>
      <c r="M609" s="69"/>
      <c r="N609" s="69"/>
      <c r="O609" s="69"/>
      <c r="P609" s="69"/>
      <c r="Q609" s="73"/>
      <c r="R609" s="73"/>
    </row>
    <row r="610" spans="1:18" s="69" customFormat="1" ht="26.1" customHeight="1">
      <c r="A610" s="176"/>
      <c r="B610" s="177"/>
      <c r="C610" s="24"/>
      <c r="D610" s="24"/>
      <c r="E610" s="24"/>
      <c r="F610" s="24"/>
      <c r="G610" s="24"/>
      <c r="H610" s="24"/>
      <c r="I610" s="24"/>
      <c r="J610" s="24"/>
    </row>
    <row r="611" spans="1:18" s="69" customFormat="1" ht="26.1" customHeight="1">
      <c r="A611" s="176"/>
      <c r="B611" s="176"/>
      <c r="C611" s="24"/>
      <c r="D611" s="24"/>
      <c r="E611" s="24"/>
      <c r="F611" s="24"/>
      <c r="G611" s="24"/>
      <c r="H611" s="24"/>
      <c r="I611" s="24"/>
      <c r="J611" s="24"/>
    </row>
    <row r="612" spans="1:18" s="69" customFormat="1" ht="26.1" customHeight="1">
      <c r="A612" s="176"/>
      <c r="B612" s="177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</row>
    <row r="613" spans="1:18" s="69" customFormat="1" ht="26.1" customHeight="1">
      <c r="A613" s="176"/>
      <c r="B613" s="177"/>
      <c r="C613" s="24"/>
      <c r="D613" s="24"/>
      <c r="E613" s="24"/>
      <c r="F613" s="24"/>
      <c r="G613" s="24"/>
      <c r="H613" s="24"/>
      <c r="I613" s="24"/>
      <c r="J613" s="24"/>
      <c r="Q613" s="24"/>
      <c r="R613" s="24"/>
    </row>
    <row r="614" spans="1:18" s="69" customFormat="1" ht="26.1" customHeight="1">
      <c r="A614" s="176"/>
      <c r="B614" s="177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</row>
    <row r="615" spans="1:18" s="24" customFormat="1" ht="26.1" customHeight="1">
      <c r="A615" s="176"/>
      <c r="B615" s="177"/>
    </row>
    <row r="616" spans="1:18" s="24" customFormat="1" ht="30.75" customHeight="1">
      <c r="A616" s="170"/>
      <c r="B616" s="170"/>
      <c r="K616" s="69"/>
      <c r="L616" s="69"/>
      <c r="M616" s="69"/>
      <c r="N616" s="69"/>
      <c r="O616" s="69"/>
      <c r="P616" s="69"/>
    </row>
    <row r="617" spans="1:18" s="69" customFormat="1" ht="26.1" customHeight="1">
      <c r="A617" s="170"/>
      <c r="B617" s="171"/>
      <c r="C617" s="24"/>
      <c r="D617" s="24"/>
      <c r="E617" s="24"/>
      <c r="F617" s="24"/>
      <c r="G617" s="24"/>
      <c r="H617" s="24"/>
      <c r="I617" s="24"/>
      <c r="J617" s="24"/>
      <c r="K617" s="1"/>
      <c r="L617" s="1"/>
      <c r="M617" s="1"/>
      <c r="N617" s="213"/>
      <c r="O617" s="212"/>
      <c r="P617" s="212"/>
      <c r="Q617" s="175"/>
      <c r="R617" s="175"/>
    </row>
    <row r="618" spans="1:18" s="24" customFormat="1" ht="26.1" customHeight="1">
      <c r="A618" s="199"/>
      <c r="B618" s="199"/>
      <c r="K618" s="243"/>
      <c r="L618" s="244"/>
      <c r="M618" s="244"/>
      <c r="N618" s="215"/>
      <c r="O618" s="215"/>
      <c r="P618" s="215"/>
    </row>
    <row r="619" spans="1:18" s="69" customFormat="1" ht="26.1" customHeight="1">
      <c r="A619" s="199"/>
      <c r="B619" s="199"/>
      <c r="C619" s="24"/>
      <c r="D619" s="24"/>
      <c r="E619" s="24"/>
      <c r="F619" s="24"/>
      <c r="G619" s="24"/>
      <c r="H619" s="24"/>
      <c r="I619" s="24"/>
      <c r="J619" s="24"/>
      <c r="K619" s="243"/>
      <c r="L619" s="244"/>
      <c r="M619" s="244"/>
      <c r="N619" s="215"/>
      <c r="O619" s="215"/>
      <c r="P619" s="224"/>
    </row>
    <row r="620" spans="1:18" s="24" customFormat="1" ht="26.1" customHeight="1">
      <c r="A620" s="203"/>
      <c r="B620" s="204"/>
      <c r="K620" s="243"/>
      <c r="L620" s="244"/>
      <c r="M620" s="244"/>
      <c r="N620" s="215"/>
      <c r="O620" s="215"/>
      <c r="P620" s="224"/>
      <c r="Q620" s="69"/>
      <c r="R620" s="69"/>
    </row>
    <row r="621" spans="1:18" s="69" customFormat="1" ht="26.1" customHeight="1">
      <c r="A621" s="203"/>
      <c r="B621" s="204"/>
      <c r="C621" s="24"/>
      <c r="D621" s="24"/>
      <c r="E621" s="24"/>
      <c r="F621" s="24"/>
      <c r="G621" s="24"/>
      <c r="H621" s="24"/>
      <c r="I621" s="24"/>
      <c r="J621" s="24"/>
      <c r="K621" s="243"/>
      <c r="L621" s="244"/>
      <c r="M621" s="244"/>
      <c r="N621" s="215"/>
      <c r="O621" s="215"/>
      <c r="P621" s="224"/>
    </row>
    <row r="622" spans="1:18" s="123" customFormat="1" ht="32.25" customHeight="1">
      <c r="A622" s="176"/>
      <c r="B622" s="177"/>
      <c r="C622" s="24"/>
      <c r="D622" s="24"/>
      <c r="E622" s="24"/>
      <c r="F622" s="24"/>
      <c r="G622" s="24"/>
      <c r="H622" s="24"/>
      <c r="I622" s="24"/>
      <c r="J622" s="24"/>
      <c r="K622" s="241"/>
      <c r="L622" s="237"/>
      <c r="M622" s="237"/>
      <c r="N622" s="216"/>
      <c r="O622" s="216"/>
      <c r="P622" s="226"/>
      <c r="Q622" s="69"/>
      <c r="R622" s="69"/>
    </row>
    <row r="623" spans="1:18" s="69" customFormat="1" ht="26.1" customHeight="1">
      <c r="A623" s="176"/>
      <c r="B623" s="177"/>
      <c r="C623" s="24"/>
      <c r="D623" s="24"/>
      <c r="E623" s="24"/>
      <c r="F623" s="24"/>
      <c r="G623" s="24"/>
      <c r="H623" s="24"/>
      <c r="I623" s="24"/>
      <c r="J623" s="24"/>
      <c r="K623" s="243"/>
      <c r="L623" s="244"/>
      <c r="M623" s="244"/>
      <c r="N623" s="215"/>
      <c r="O623" s="215"/>
      <c r="P623" s="224"/>
    </row>
    <row r="624" spans="1:18" s="69" customFormat="1" ht="31.5" customHeight="1">
      <c r="A624" s="176"/>
      <c r="B624" s="177"/>
      <c r="C624" s="24"/>
      <c r="D624" s="24"/>
      <c r="E624" s="24"/>
      <c r="F624" s="24"/>
      <c r="G624" s="24"/>
      <c r="H624" s="24"/>
      <c r="I624" s="24"/>
      <c r="J624" s="24"/>
      <c r="K624" s="241"/>
      <c r="L624" s="237"/>
      <c r="M624" s="237"/>
      <c r="N624" s="216"/>
      <c r="O624" s="216"/>
      <c r="P624" s="216"/>
      <c r="Q624" s="24"/>
      <c r="R624" s="24"/>
    </row>
    <row r="625" spans="1:18" s="24" customFormat="1" ht="26.1" customHeight="1">
      <c r="A625" s="176"/>
      <c r="B625" s="177"/>
      <c r="K625" s="243"/>
      <c r="L625" s="244"/>
      <c r="M625" s="244"/>
      <c r="N625" s="215"/>
      <c r="O625" s="215"/>
      <c r="P625" s="215"/>
      <c r="Q625" s="69"/>
      <c r="R625" s="69"/>
    </row>
    <row r="626" spans="1:18" s="69" customFormat="1" ht="26.1" customHeight="1">
      <c r="A626" s="176"/>
      <c r="B626" s="176"/>
      <c r="C626" s="24"/>
      <c r="D626" s="24"/>
      <c r="E626" s="24"/>
      <c r="F626" s="24"/>
      <c r="G626" s="24"/>
      <c r="H626" s="24"/>
      <c r="I626" s="24"/>
      <c r="J626" s="24"/>
    </row>
    <row r="627" spans="1:18" s="69" customFormat="1" ht="26.1" customHeight="1">
      <c r="A627" s="176"/>
      <c r="B627" s="177"/>
      <c r="C627" s="24"/>
      <c r="D627" s="24"/>
      <c r="E627" s="24"/>
      <c r="F627" s="24"/>
      <c r="G627" s="24"/>
      <c r="H627" s="24"/>
      <c r="I627" s="24"/>
      <c r="J627" s="24"/>
      <c r="K627" s="88"/>
      <c r="L627" s="88"/>
      <c r="M627" s="88"/>
      <c r="N627" s="88"/>
      <c r="O627" s="88"/>
      <c r="P627" s="88"/>
      <c r="Q627" s="24"/>
      <c r="R627" s="24"/>
    </row>
    <row r="628" spans="1:18" s="24" customFormat="1" ht="26.1" customHeight="1">
      <c r="A628" s="176"/>
      <c r="B628" s="176"/>
      <c r="K628" s="69"/>
      <c r="L628" s="69"/>
      <c r="M628" s="69"/>
      <c r="N628" s="69"/>
      <c r="O628" s="69"/>
      <c r="P628" s="69"/>
      <c r="Q628" s="69"/>
      <c r="R628" s="69"/>
    </row>
    <row r="629" spans="1:18" s="24" customFormat="1" ht="26.1" customHeight="1">
      <c r="A629" s="176"/>
      <c r="B629" s="177"/>
      <c r="K629" s="22" t="e">
        <f>#REF!</f>
        <v>#REF!</v>
      </c>
      <c r="Q629" s="69"/>
      <c r="R629" s="69"/>
    </row>
    <row r="630" spans="1:18" s="24" customFormat="1" ht="26.1" customHeight="1">
      <c r="A630" s="245"/>
      <c r="B630" s="246"/>
      <c r="K630" s="69"/>
      <c r="L630" s="69"/>
      <c r="M630" s="69"/>
      <c r="N630" s="69"/>
      <c r="O630" s="69"/>
      <c r="P630" s="69"/>
      <c r="Q630" s="69"/>
      <c r="R630" s="69"/>
    </row>
    <row r="631" spans="1:18" s="69" customFormat="1" ht="26.1" customHeight="1">
      <c r="A631" s="245"/>
      <c r="B631" s="246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</row>
    <row r="632" spans="1:18" s="24" customFormat="1" ht="26.1" customHeight="1">
      <c r="A632" s="245"/>
      <c r="B632" s="246"/>
      <c r="Q632" s="73"/>
      <c r="R632" s="73"/>
    </row>
    <row r="633" spans="1:18" s="73" customFormat="1" ht="26.1" customHeight="1">
      <c r="A633" s="245"/>
      <c r="B633" s="245"/>
      <c r="C633" s="24"/>
      <c r="D633" s="24"/>
      <c r="E633" s="24"/>
      <c r="F633" s="24"/>
      <c r="G633" s="24"/>
      <c r="H633" s="24"/>
      <c r="I633" s="24"/>
      <c r="J633" s="24"/>
      <c r="K633" s="69"/>
      <c r="L633" s="69"/>
      <c r="M633" s="69"/>
      <c r="N633" s="69"/>
      <c r="O633" s="69"/>
      <c r="P633" s="69"/>
      <c r="Q633" s="24"/>
      <c r="R633" s="24"/>
    </row>
    <row r="634" spans="1:18" s="69" customFormat="1" ht="26.1" customHeight="1">
      <c r="A634" s="245"/>
      <c r="B634" s="246"/>
      <c r="C634" s="24"/>
      <c r="D634" s="24"/>
      <c r="E634" s="24"/>
      <c r="F634" s="24"/>
      <c r="G634" s="24"/>
      <c r="H634" s="24"/>
      <c r="I634" s="24"/>
      <c r="J634" s="24"/>
      <c r="Q634" s="24"/>
      <c r="R634" s="24"/>
    </row>
    <row r="635" spans="1:18" s="69" customFormat="1" ht="26.1" customHeight="1">
      <c r="A635" s="245"/>
      <c r="B635" s="245"/>
      <c r="C635" s="24"/>
      <c r="D635" s="24"/>
      <c r="E635" s="24"/>
      <c r="F635" s="24"/>
      <c r="G635" s="24"/>
      <c r="H635" s="24"/>
      <c r="I635" s="24"/>
      <c r="J635" s="24"/>
    </row>
    <row r="636" spans="1:18" s="24" customFormat="1" ht="26.1" customHeight="1">
      <c r="A636" s="245"/>
      <c r="B636" s="245"/>
      <c r="K636" s="69"/>
      <c r="L636" s="69"/>
      <c r="M636" s="69"/>
      <c r="N636" s="69"/>
      <c r="O636" s="69"/>
      <c r="P636" s="69"/>
    </row>
    <row r="637" spans="1:18" s="24" customFormat="1" ht="31.5" customHeight="1">
      <c r="A637" s="245"/>
      <c r="B637" s="246"/>
      <c r="Q637" s="69"/>
      <c r="R637" s="69"/>
    </row>
    <row r="638" spans="1:18" s="24" customFormat="1" ht="30.75" customHeight="1">
      <c r="A638" s="245"/>
      <c r="B638" s="246"/>
      <c r="K638" s="69"/>
      <c r="L638" s="69"/>
      <c r="M638" s="69"/>
      <c r="N638" s="69"/>
      <c r="O638" s="69"/>
      <c r="P638" s="69"/>
      <c r="Q638" s="69"/>
      <c r="R638" s="69"/>
    </row>
    <row r="639" spans="1:18" s="69" customFormat="1" ht="30.75" customHeight="1">
      <c r="A639" s="245"/>
      <c r="B639" s="246"/>
      <c r="C639" s="24"/>
      <c r="D639" s="24"/>
      <c r="E639" s="24"/>
      <c r="F639" s="24"/>
      <c r="G639" s="24"/>
      <c r="H639" s="24"/>
      <c r="I639" s="24"/>
      <c r="J639" s="24"/>
      <c r="K639" s="73"/>
      <c r="L639" s="73"/>
      <c r="M639" s="73"/>
      <c r="N639" s="73"/>
      <c r="O639" s="73"/>
      <c r="P639" s="73"/>
      <c r="Q639" s="24"/>
      <c r="R639" s="24"/>
    </row>
    <row r="640" spans="1:18" s="69" customFormat="1" ht="26.1" customHeight="1">
      <c r="A640" s="245"/>
      <c r="B640" s="246"/>
      <c r="C640" s="24"/>
      <c r="D640" s="24"/>
      <c r="E640" s="24"/>
      <c r="F640" s="24"/>
      <c r="G640" s="24"/>
      <c r="H640" s="24"/>
      <c r="I640" s="24"/>
      <c r="J640" s="24"/>
      <c r="Q640" s="24"/>
      <c r="R640" s="24"/>
    </row>
    <row r="641" spans="1:23" s="69" customFormat="1" ht="26.1" customHeight="1">
      <c r="A641" s="245"/>
      <c r="B641" s="245"/>
      <c r="C641" s="24"/>
      <c r="D641" s="24"/>
      <c r="E641" s="24"/>
      <c r="F641" s="24"/>
      <c r="G641" s="24"/>
      <c r="H641" s="24"/>
      <c r="I641" s="24"/>
      <c r="J641" s="24"/>
      <c r="Q641" s="24"/>
      <c r="R641" s="24"/>
    </row>
    <row r="642" spans="1:23" s="69" customFormat="1" ht="26.1" customHeight="1">
      <c r="A642" s="245"/>
      <c r="B642" s="246"/>
      <c r="C642" s="24"/>
      <c r="D642" s="24"/>
      <c r="E642" s="24"/>
      <c r="F642" s="24"/>
      <c r="G642" s="24"/>
      <c r="H642" s="24"/>
      <c r="I642" s="24"/>
      <c r="J642" s="24"/>
      <c r="Q642" s="88"/>
      <c r="R642" s="88"/>
    </row>
    <row r="643" spans="1:23" s="69" customFormat="1" ht="26.1" customHeight="1">
      <c r="A643" s="247"/>
      <c r="B643" s="248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</row>
    <row r="644" spans="1:23" s="24" customFormat="1" ht="26.1" customHeight="1">
      <c r="A644" s="245"/>
      <c r="B644" s="246"/>
    </row>
    <row r="645" spans="1:23" s="69" customFormat="1" ht="26.1" customHeight="1">
      <c r="A645" s="245"/>
      <c r="B645" s="246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</row>
    <row r="646" spans="1:23" s="24" customFormat="1" ht="26.1" customHeight="1">
      <c r="A646" s="245"/>
      <c r="B646" s="246"/>
      <c r="Q646" s="175"/>
      <c r="R646" s="175"/>
    </row>
    <row r="647" spans="1:23" s="123" customFormat="1" ht="26.1" customHeight="1">
      <c r="A647" s="245"/>
      <c r="B647" s="245"/>
      <c r="C647" s="24"/>
      <c r="D647" s="24"/>
      <c r="E647" s="24"/>
      <c r="F647" s="24"/>
      <c r="G647" s="24"/>
      <c r="H647" s="24"/>
      <c r="I647" s="24"/>
      <c r="J647" s="24"/>
      <c r="K647" s="175"/>
      <c r="L647" s="175"/>
      <c r="M647" s="175"/>
      <c r="N647" s="175"/>
      <c r="O647" s="175"/>
      <c r="P647" s="175"/>
      <c r="Q647" s="69"/>
      <c r="R647" s="69"/>
      <c r="S647" s="24"/>
      <c r="T647" s="24"/>
      <c r="U647" s="24"/>
      <c r="V647" s="24"/>
      <c r="W647" s="24"/>
    </row>
    <row r="648" spans="1:23" s="24" customFormat="1" ht="26.1" customHeight="1">
      <c r="A648" s="245"/>
      <c r="B648" s="245"/>
      <c r="Q648" s="69"/>
      <c r="R648" s="69"/>
    </row>
    <row r="649" spans="1:23" s="69" customFormat="1" ht="26.1" customHeight="1">
      <c r="A649" s="176"/>
      <c r="B649" s="176"/>
      <c r="C649" s="24"/>
      <c r="D649" s="24"/>
      <c r="E649" s="24"/>
      <c r="F649" s="24"/>
      <c r="G649" s="24"/>
      <c r="H649" s="24"/>
      <c r="I649" s="24"/>
      <c r="J649" s="24"/>
      <c r="Q649" s="24"/>
      <c r="R649" s="24"/>
    </row>
    <row r="650" spans="1:23" s="69" customFormat="1" ht="26.1" customHeight="1">
      <c r="A650" s="176"/>
      <c r="B650" s="176"/>
      <c r="C650" s="24"/>
      <c r="D650" s="24"/>
      <c r="E650" s="24"/>
      <c r="F650" s="24"/>
      <c r="G650" s="24"/>
      <c r="H650" s="24"/>
      <c r="I650" s="24"/>
      <c r="J650" s="24"/>
    </row>
    <row r="651" spans="1:23" s="69" customFormat="1" ht="43.5" customHeight="1">
      <c r="A651" s="176"/>
      <c r="B651" s="176"/>
      <c r="C651" s="24"/>
      <c r="D651" s="24"/>
      <c r="E651" s="24"/>
      <c r="F651" s="24"/>
      <c r="G651" s="24"/>
      <c r="H651" s="24"/>
      <c r="I651" s="24"/>
      <c r="J651" s="24"/>
      <c r="Q651" s="24"/>
      <c r="R651" s="24"/>
    </row>
    <row r="652" spans="1:23" s="69" customFormat="1" ht="31.5" customHeight="1">
      <c r="A652" s="176"/>
      <c r="B652" s="176"/>
      <c r="C652" s="24"/>
      <c r="D652" s="24"/>
      <c r="E652" s="24"/>
      <c r="F652" s="24"/>
      <c r="G652" s="24"/>
      <c r="H652" s="24"/>
      <c r="I652" s="24"/>
      <c r="J652" s="24"/>
    </row>
    <row r="653" spans="1:23" s="69" customFormat="1" ht="26.1" customHeight="1">
      <c r="A653" s="176"/>
      <c r="B653" s="177"/>
      <c r="C653" s="24"/>
      <c r="D653" s="24"/>
      <c r="E653" s="24"/>
      <c r="F653" s="24"/>
      <c r="G653" s="24"/>
      <c r="H653" s="24"/>
      <c r="I653" s="24"/>
      <c r="J653" s="24"/>
    </row>
    <row r="654" spans="1:23" s="24" customFormat="1" ht="26.1" customHeight="1">
      <c r="A654" s="176"/>
      <c r="B654" s="177"/>
    </row>
    <row r="655" spans="1:23" s="69" customFormat="1" ht="26.1" customHeight="1">
      <c r="A655" s="176"/>
      <c r="B655" s="177"/>
      <c r="C655" s="24"/>
      <c r="D655" s="24"/>
      <c r="E655" s="24"/>
      <c r="F655" s="24"/>
      <c r="G655" s="24"/>
      <c r="H655" s="24"/>
      <c r="I655" s="24"/>
      <c r="J655" s="24"/>
    </row>
    <row r="656" spans="1:23" s="24" customFormat="1" ht="26.1" customHeight="1">
      <c r="A656" s="176"/>
      <c r="B656" s="177"/>
      <c r="K656" s="69"/>
      <c r="L656" s="69"/>
      <c r="M656" s="69"/>
      <c r="N656" s="69"/>
      <c r="O656" s="69"/>
      <c r="P656" s="69"/>
      <c r="S656" s="123"/>
      <c r="T656" s="123"/>
      <c r="U656" s="123"/>
      <c r="V656" s="123"/>
      <c r="W656" s="123"/>
    </row>
    <row r="657" spans="1:23" s="69" customFormat="1" ht="33.75" customHeight="1">
      <c r="A657" s="176"/>
      <c r="B657" s="177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</row>
    <row r="658" spans="1:23" s="24" customFormat="1" ht="34.5" customHeight="1">
      <c r="A658" s="176"/>
      <c r="B658" s="176"/>
      <c r="K658" s="69"/>
      <c r="L658" s="69"/>
      <c r="M658" s="69"/>
      <c r="N658" s="69"/>
      <c r="O658" s="69"/>
      <c r="P658" s="69"/>
      <c r="Q658" s="69"/>
      <c r="R658" s="69"/>
    </row>
    <row r="659" spans="1:23" s="69" customFormat="1" ht="45" customHeight="1">
      <c r="A659" s="176"/>
      <c r="B659" s="177"/>
      <c r="C659" s="24"/>
      <c r="D659" s="24"/>
      <c r="E659" s="24"/>
      <c r="F659" s="24"/>
      <c r="G659" s="24"/>
      <c r="H659" s="24"/>
      <c r="I659" s="24"/>
      <c r="J659" s="24"/>
      <c r="Q659" s="24"/>
      <c r="R659" s="24"/>
    </row>
    <row r="660" spans="1:23" s="123" customFormat="1" ht="26.1" customHeight="1">
      <c r="A660" s="176"/>
      <c r="B660" s="177"/>
      <c r="C660" s="24"/>
      <c r="D660" s="24"/>
      <c r="E660" s="24"/>
      <c r="F660" s="24"/>
      <c r="G660" s="24"/>
      <c r="H660" s="24"/>
      <c r="I660" s="24"/>
      <c r="J660" s="24"/>
      <c r="K660" s="69"/>
      <c r="L660" s="69"/>
      <c r="M660" s="69"/>
      <c r="N660" s="69"/>
      <c r="O660" s="69"/>
      <c r="P660" s="69"/>
      <c r="Q660" s="69"/>
      <c r="R660" s="69"/>
      <c r="S660" s="24"/>
      <c r="T660" s="24"/>
      <c r="U660" s="24"/>
      <c r="V660" s="24"/>
      <c r="W660" s="24"/>
    </row>
    <row r="661" spans="1:23" s="24" customFormat="1" ht="26.1" customHeight="1">
      <c r="A661" s="176"/>
      <c r="B661" s="176"/>
      <c r="K661" s="69"/>
      <c r="L661" s="69"/>
      <c r="M661" s="69"/>
      <c r="N661" s="69"/>
      <c r="O661" s="69"/>
      <c r="P661" s="69"/>
    </row>
    <row r="662" spans="1:23" s="24" customFormat="1" ht="26.1" customHeight="1">
      <c r="A662" s="176"/>
      <c r="B662" s="177"/>
      <c r="K662" s="73"/>
      <c r="L662" s="73"/>
      <c r="M662" s="73"/>
      <c r="N662" s="73"/>
      <c r="O662" s="73"/>
      <c r="P662" s="73"/>
    </row>
    <row r="663" spans="1:23" s="24" customFormat="1" ht="26.1" customHeight="1">
      <c r="A663" s="176"/>
      <c r="B663" s="177"/>
      <c r="Q663" s="69"/>
      <c r="R663" s="69"/>
    </row>
    <row r="664" spans="1:23" s="24" customFormat="1" ht="26.1" customHeight="1">
      <c r="A664" s="176"/>
      <c r="B664" s="177"/>
      <c r="Q664" s="69"/>
      <c r="R664" s="69"/>
    </row>
    <row r="665" spans="1:23" s="24" customFormat="1" ht="26.1" customHeight="1">
      <c r="A665" s="176"/>
      <c r="B665" s="177"/>
      <c r="K665" s="69"/>
      <c r="L665" s="69"/>
      <c r="M665" s="69"/>
      <c r="N665" s="69"/>
      <c r="O665" s="69"/>
      <c r="P665" s="69"/>
    </row>
    <row r="666" spans="1:23" s="69" customFormat="1" ht="26.1" customHeight="1">
      <c r="A666" s="176"/>
      <c r="B666" s="177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</row>
    <row r="667" spans="1:23" s="24" customFormat="1" ht="26.1" customHeight="1">
      <c r="A667" s="176"/>
      <c r="B667" s="176"/>
      <c r="K667" s="69"/>
      <c r="L667" s="69"/>
      <c r="M667" s="69"/>
      <c r="N667" s="69"/>
      <c r="O667" s="69"/>
      <c r="P667" s="69"/>
      <c r="Q667" s="69"/>
      <c r="R667" s="69"/>
    </row>
    <row r="668" spans="1:23" s="24" customFormat="1" ht="26.1" customHeight="1">
      <c r="A668" s="176"/>
      <c r="B668" s="176"/>
      <c r="K668" s="69"/>
      <c r="L668" s="69"/>
      <c r="M668" s="69"/>
      <c r="N668" s="69"/>
      <c r="O668" s="69"/>
      <c r="P668" s="69"/>
      <c r="Q668" s="69"/>
      <c r="R668" s="69"/>
    </row>
    <row r="669" spans="1:23" s="69" customFormat="1" ht="26.1" customHeight="1">
      <c r="A669" s="176"/>
      <c r="B669" s="177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123"/>
      <c r="R669" s="123"/>
      <c r="S669" s="88"/>
      <c r="T669" s="88"/>
      <c r="U669" s="88"/>
      <c r="V669" s="88"/>
      <c r="W669" s="88"/>
    </row>
    <row r="670" spans="1:23" s="69" customFormat="1" ht="26.1" customHeight="1">
      <c r="A670" s="176"/>
      <c r="B670" s="176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</row>
    <row r="671" spans="1:23" s="88" customFormat="1" ht="26.1" customHeight="1">
      <c r="A671" s="176"/>
      <c r="B671" s="177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69"/>
      <c r="T671" s="69"/>
      <c r="U671" s="69"/>
      <c r="V671" s="69"/>
      <c r="W671" s="69"/>
    </row>
    <row r="672" spans="1:23" s="69" customFormat="1" ht="26.1" customHeight="1">
      <c r="A672" s="176"/>
      <c r="B672" s="177"/>
      <c r="C672" s="24"/>
      <c r="D672" s="24"/>
      <c r="E672" s="24"/>
      <c r="F672" s="24"/>
      <c r="G672" s="24"/>
      <c r="H672" s="24"/>
      <c r="I672" s="24"/>
      <c r="J672" s="24"/>
      <c r="K672" s="88"/>
      <c r="L672" s="88"/>
      <c r="M672" s="88"/>
      <c r="N672" s="88"/>
      <c r="O672" s="88"/>
      <c r="P672" s="88"/>
      <c r="Q672" s="24"/>
      <c r="R672" s="24"/>
    </row>
    <row r="673" spans="1:23" s="24" customFormat="1" ht="38.25" customHeight="1">
      <c r="A673" s="176"/>
      <c r="B673" s="176"/>
      <c r="K673" s="69"/>
      <c r="L673" s="69"/>
      <c r="M673" s="69"/>
      <c r="N673" s="69"/>
      <c r="O673" s="69"/>
      <c r="P673" s="69"/>
      <c r="Q673" s="69"/>
      <c r="R673" s="69"/>
    </row>
    <row r="674" spans="1:23" s="69" customFormat="1" ht="26.1" customHeight="1">
      <c r="A674" s="176"/>
      <c r="B674" s="176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</row>
    <row r="675" spans="1:23" s="69" customFormat="1" ht="33.75" customHeight="1">
      <c r="A675" s="176"/>
      <c r="B675" s="176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</row>
    <row r="676" spans="1:23" s="24" customFormat="1" ht="26.1" customHeight="1">
      <c r="A676" s="201"/>
      <c r="B676" s="202"/>
      <c r="K676" s="175"/>
      <c r="L676" s="175"/>
      <c r="M676" s="175"/>
      <c r="N676" s="175"/>
      <c r="O676" s="175"/>
      <c r="P676" s="175"/>
      <c r="Q676" s="69"/>
      <c r="R676" s="69"/>
    </row>
    <row r="677" spans="1:23" s="69" customFormat="1" ht="26.1" customHeight="1">
      <c r="A677" s="176"/>
      <c r="B677" s="177"/>
      <c r="C677" s="24"/>
      <c r="D677" s="24"/>
      <c r="E677" s="24"/>
      <c r="F677" s="24"/>
      <c r="G677" s="24"/>
      <c r="H677" s="24"/>
      <c r="I677" s="24"/>
      <c r="J677" s="24"/>
    </row>
    <row r="678" spans="1:23" s="69" customFormat="1" ht="26.1" customHeight="1">
      <c r="A678" s="176"/>
      <c r="B678" s="176"/>
      <c r="C678" s="24"/>
      <c r="D678" s="24"/>
      <c r="E678" s="24"/>
      <c r="F678" s="24"/>
      <c r="G678" s="24"/>
      <c r="H678" s="24"/>
      <c r="I678" s="24"/>
      <c r="J678" s="24"/>
    </row>
    <row r="679" spans="1:23" s="69" customFormat="1" ht="26.1" customHeight="1">
      <c r="A679" s="176"/>
      <c r="B679" s="176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</row>
    <row r="680" spans="1:23" s="69" customFormat="1" ht="26.1" customHeight="1">
      <c r="A680" s="176"/>
      <c r="B680" s="176"/>
      <c r="C680" s="24"/>
      <c r="D680" s="24"/>
      <c r="E680" s="24"/>
      <c r="F680" s="24"/>
      <c r="G680" s="24"/>
      <c r="H680" s="24"/>
      <c r="I680" s="24"/>
      <c r="J680" s="24"/>
      <c r="Q680" s="24"/>
      <c r="R680" s="24"/>
      <c r="S680" s="88"/>
      <c r="T680" s="88"/>
      <c r="U680" s="88"/>
      <c r="V680" s="88"/>
      <c r="W680" s="88"/>
    </row>
    <row r="681" spans="1:23" s="69" customFormat="1" ht="26.1" customHeight="1">
      <c r="A681" s="176"/>
      <c r="B681" s="177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</row>
    <row r="682" spans="1:23" s="24" customFormat="1" ht="26.1" customHeight="1">
      <c r="A682" s="176"/>
      <c r="B682" s="177"/>
      <c r="K682" s="69"/>
      <c r="L682" s="69"/>
      <c r="M682" s="69"/>
      <c r="N682" s="69"/>
      <c r="O682" s="69"/>
      <c r="P682" s="69"/>
      <c r="Q682" s="69"/>
      <c r="R682" s="69"/>
    </row>
    <row r="683" spans="1:23" s="24" customFormat="1" ht="30.75" customHeight="1">
      <c r="A683" s="176"/>
      <c r="B683" s="176"/>
      <c r="K683" s="69"/>
      <c r="L683" s="69"/>
      <c r="M683" s="69"/>
      <c r="N683" s="69"/>
      <c r="O683" s="69"/>
      <c r="P683" s="69"/>
      <c r="Q683" s="69"/>
      <c r="R683" s="69"/>
    </row>
    <row r="684" spans="1:23" s="24" customFormat="1" ht="26.1" customHeight="1">
      <c r="A684" s="228"/>
      <c r="B684" s="249"/>
    </row>
    <row r="685" spans="1:23" s="69" customFormat="1" ht="26.1" customHeight="1">
      <c r="A685" s="176"/>
      <c r="B685" s="176"/>
      <c r="C685" s="24"/>
      <c r="D685" s="24"/>
      <c r="E685" s="24"/>
      <c r="F685" s="24"/>
      <c r="G685" s="24"/>
      <c r="H685" s="24"/>
      <c r="I685" s="24"/>
      <c r="J685" s="24"/>
    </row>
    <row r="686" spans="1:23" s="24" customFormat="1" ht="26.1" customHeight="1">
      <c r="A686" s="176"/>
      <c r="B686" s="177"/>
    </row>
    <row r="687" spans="1:23" s="69" customFormat="1" ht="26.1" customHeight="1">
      <c r="A687" s="176"/>
      <c r="B687" s="177"/>
      <c r="C687" s="24"/>
      <c r="D687" s="24"/>
      <c r="E687" s="24"/>
      <c r="F687" s="24"/>
      <c r="G687" s="24"/>
      <c r="H687" s="24"/>
      <c r="I687" s="24"/>
      <c r="J687" s="24"/>
    </row>
    <row r="688" spans="1:23" s="69" customFormat="1" ht="26.1" customHeight="1">
      <c r="A688" s="176"/>
      <c r="B688" s="176"/>
      <c r="C688" s="24"/>
      <c r="D688" s="24"/>
      <c r="E688" s="24"/>
      <c r="F688" s="24"/>
      <c r="G688" s="24"/>
      <c r="H688" s="24"/>
      <c r="I688" s="24"/>
      <c r="J688" s="24"/>
    </row>
    <row r="689" spans="1:18" s="69" customFormat="1" ht="26.1" customHeight="1">
      <c r="A689" s="176"/>
      <c r="B689" s="177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</row>
    <row r="690" spans="1:18" s="24" customFormat="1" ht="26.1" customHeight="1">
      <c r="A690" s="176"/>
      <c r="B690" s="176"/>
      <c r="K690" s="69"/>
      <c r="L690" s="69"/>
      <c r="M690" s="69"/>
      <c r="N690" s="69"/>
      <c r="O690" s="69"/>
      <c r="P690" s="69"/>
    </row>
    <row r="691" spans="1:18" s="69" customFormat="1" ht="26.1" customHeight="1">
      <c r="A691" s="176"/>
      <c r="B691" s="177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</row>
    <row r="692" spans="1:18" s="24" customFormat="1" ht="26.1" customHeight="1">
      <c r="A692" s="176"/>
      <c r="B692" s="177"/>
    </row>
    <row r="693" spans="1:18" s="69" customFormat="1" ht="31.5" customHeight="1">
      <c r="A693" s="176"/>
      <c r="B693" s="176"/>
      <c r="C693" s="24"/>
      <c r="D693" s="24"/>
      <c r="E693" s="24"/>
      <c r="F693" s="24"/>
      <c r="G693" s="24"/>
      <c r="H693" s="24"/>
      <c r="I693" s="24"/>
      <c r="J693" s="24"/>
      <c r="Q693" s="24"/>
      <c r="R693" s="24"/>
    </row>
    <row r="694" spans="1:18" s="69" customFormat="1" ht="26.1" customHeight="1">
      <c r="A694" s="176"/>
      <c r="B694" s="177"/>
      <c r="C694" s="24"/>
      <c r="D694" s="24"/>
      <c r="E694" s="24"/>
      <c r="F694" s="24"/>
      <c r="G694" s="24"/>
      <c r="H694" s="24"/>
      <c r="I694" s="24"/>
      <c r="J694" s="24"/>
      <c r="Q694" s="24"/>
      <c r="R694" s="24"/>
    </row>
    <row r="695" spans="1:18" s="24" customFormat="1" ht="26.1" customHeight="1">
      <c r="A695" s="176"/>
      <c r="B695" s="176"/>
      <c r="Q695" s="69"/>
      <c r="R695" s="69"/>
    </row>
    <row r="696" spans="1:18" s="24" customFormat="1" ht="26.1" customHeight="1">
      <c r="A696" s="176"/>
      <c r="B696" s="176"/>
      <c r="K696" s="69"/>
      <c r="L696" s="69"/>
      <c r="M696" s="69"/>
      <c r="N696" s="69"/>
      <c r="O696" s="69"/>
      <c r="P696" s="69"/>
      <c r="Q696" s="69"/>
      <c r="R696" s="69"/>
    </row>
    <row r="697" spans="1:18" s="24" customFormat="1" ht="26.1" customHeight="1">
      <c r="A697" s="176"/>
      <c r="B697" s="177"/>
      <c r="K697" s="69"/>
      <c r="L697" s="69"/>
      <c r="M697" s="69"/>
      <c r="N697" s="69"/>
      <c r="O697" s="69"/>
      <c r="P697" s="69"/>
      <c r="Q697" s="69"/>
      <c r="R697" s="69"/>
    </row>
    <row r="698" spans="1:18" s="69" customFormat="1" ht="26.1" customHeight="1">
      <c r="A698" s="176"/>
      <c r="B698" s="177"/>
      <c r="C698" s="24"/>
      <c r="D698" s="24"/>
      <c r="E698" s="24"/>
      <c r="F698" s="24"/>
      <c r="G698" s="24"/>
      <c r="H698" s="24"/>
      <c r="I698" s="24"/>
      <c r="J698" s="24"/>
    </row>
    <row r="699" spans="1:18" s="24" customFormat="1" ht="26.1" customHeight="1">
      <c r="A699" s="176"/>
      <c r="B699" s="176"/>
      <c r="I699" s="123"/>
      <c r="J699" s="123"/>
      <c r="K699" s="123"/>
      <c r="L699" s="123"/>
      <c r="M699" s="123"/>
      <c r="N699" s="123"/>
      <c r="O699" s="123"/>
      <c r="P699" s="123"/>
      <c r="Q699" s="69"/>
      <c r="R699" s="69"/>
    </row>
    <row r="700" spans="1:18" s="69" customFormat="1" ht="26.1" customHeight="1">
      <c r="A700" s="176"/>
      <c r="B700" s="177"/>
      <c r="C700" s="24"/>
      <c r="D700" s="24"/>
      <c r="E700" s="24"/>
      <c r="F700" s="24"/>
      <c r="G700" s="24"/>
      <c r="H700" s="24"/>
      <c r="I700" s="24"/>
      <c r="J700" s="24"/>
      <c r="Q700" s="24"/>
      <c r="R700" s="24"/>
    </row>
    <row r="701" spans="1:18" s="69" customFormat="1" ht="26.1" customHeight="1">
      <c r="A701" s="176"/>
      <c r="B701" s="177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</row>
    <row r="702" spans="1:18" s="24" customFormat="1" ht="26.1" customHeight="1">
      <c r="A702" s="176"/>
      <c r="B702" s="177"/>
      <c r="Q702" s="69"/>
      <c r="R702" s="69"/>
    </row>
    <row r="703" spans="1:18" s="69" customFormat="1" ht="26.1" customHeight="1">
      <c r="A703" s="201"/>
      <c r="B703" s="201"/>
      <c r="C703" s="123"/>
      <c r="D703" s="123"/>
      <c r="E703" s="123"/>
      <c r="F703" s="123"/>
      <c r="G703" s="123"/>
      <c r="H703" s="123"/>
      <c r="I703" s="24"/>
      <c r="J703" s="24"/>
    </row>
    <row r="704" spans="1:18" s="24" customFormat="1" ht="26.1" customHeight="1">
      <c r="A704" s="176"/>
      <c r="B704" s="177"/>
      <c r="K704" s="69"/>
      <c r="L704" s="69"/>
      <c r="M704" s="69"/>
      <c r="N704" s="69"/>
      <c r="O704" s="69"/>
      <c r="P704" s="69"/>
    </row>
    <row r="705" spans="1:18" s="24" customFormat="1" ht="26.1" customHeight="1">
      <c r="A705" s="176"/>
      <c r="B705" s="176"/>
      <c r="K705" s="69"/>
      <c r="L705" s="69"/>
      <c r="M705" s="69"/>
      <c r="N705" s="69"/>
      <c r="O705" s="69"/>
      <c r="P705" s="69"/>
      <c r="Q705" s="69"/>
      <c r="R705" s="69"/>
    </row>
    <row r="706" spans="1:18" s="69" customFormat="1" ht="26.1" customHeight="1">
      <c r="A706" s="176"/>
      <c r="B706" s="176"/>
      <c r="C706" s="24"/>
      <c r="D706" s="24"/>
      <c r="E706" s="24"/>
      <c r="F706" s="24"/>
      <c r="G706" s="24"/>
      <c r="H706" s="24"/>
      <c r="I706" s="24"/>
      <c r="J706" s="24"/>
    </row>
    <row r="707" spans="1:18" s="24" customFormat="1" ht="26.1" customHeight="1">
      <c r="A707" s="176"/>
      <c r="B707" s="177"/>
      <c r="K707" s="69"/>
      <c r="L707" s="69"/>
      <c r="M707" s="69"/>
      <c r="N707" s="69"/>
      <c r="O707" s="69"/>
      <c r="P707" s="69"/>
      <c r="Q707" s="69"/>
      <c r="R707" s="69"/>
    </row>
    <row r="708" spans="1:18" s="69" customFormat="1" ht="26.1" customHeight="1">
      <c r="A708" s="170"/>
      <c r="B708" s="171"/>
      <c r="C708" s="24"/>
      <c r="D708" s="24"/>
      <c r="E708" s="24"/>
      <c r="F708" s="24"/>
      <c r="G708" s="24"/>
      <c r="H708" s="24"/>
      <c r="I708" s="24"/>
      <c r="J708" s="24"/>
    </row>
    <row r="709" spans="1:18" s="69" customFormat="1" ht="26.1" customHeight="1">
      <c r="A709" s="170"/>
      <c r="B709" s="171"/>
      <c r="C709" s="24"/>
      <c r="D709" s="24"/>
      <c r="E709" s="24"/>
      <c r="F709" s="24"/>
      <c r="G709" s="24"/>
      <c r="H709" s="24"/>
      <c r="I709" s="24"/>
      <c r="J709" s="24"/>
    </row>
    <row r="710" spans="1:18" s="24" customFormat="1" ht="26.1" customHeight="1">
      <c r="A710" s="185"/>
      <c r="B710" s="186"/>
      <c r="K710" s="22" t="e">
        <f>#REF!</f>
        <v>#REF!</v>
      </c>
    </row>
    <row r="711" spans="1:18" s="69" customFormat="1" ht="26.1" customHeight="1">
      <c r="A711" s="199"/>
      <c r="B711" s="200"/>
      <c r="C711" s="24"/>
      <c r="D711" s="24"/>
      <c r="E711" s="24"/>
      <c r="F711" s="24"/>
      <c r="G711" s="24"/>
      <c r="H711" s="24"/>
      <c r="I711" s="24"/>
      <c r="J711" s="24"/>
      <c r="Q711" s="24"/>
      <c r="R711" s="24"/>
    </row>
    <row r="712" spans="1:18" s="88" customFormat="1" ht="26.1" customHeight="1">
      <c r="A712" s="203"/>
      <c r="B712" s="204"/>
      <c r="C712" s="24"/>
      <c r="D712" s="24"/>
      <c r="E712" s="24"/>
      <c r="F712" s="24"/>
      <c r="G712" s="24"/>
      <c r="H712" s="24"/>
      <c r="I712" s="24"/>
      <c r="J712" s="24"/>
      <c r="K712" s="69"/>
      <c r="L712" s="69"/>
      <c r="M712" s="69"/>
      <c r="N712" s="69"/>
      <c r="O712" s="69"/>
      <c r="P712" s="69"/>
      <c r="Q712" s="69"/>
      <c r="R712" s="69"/>
    </row>
    <row r="713" spans="1:18" s="24" customFormat="1" ht="26.1" customHeight="1">
      <c r="A713" s="185"/>
      <c r="B713" s="186"/>
      <c r="K713" s="69"/>
      <c r="L713" s="69"/>
      <c r="M713" s="69"/>
      <c r="N713" s="69"/>
      <c r="O713" s="69"/>
      <c r="P713" s="69"/>
    </row>
    <row r="714" spans="1:18" s="24" customFormat="1" ht="26.1" customHeight="1">
      <c r="A714" s="176"/>
      <c r="B714" s="176"/>
      <c r="Q714" s="69"/>
      <c r="R714" s="69"/>
    </row>
    <row r="715" spans="1:18" s="69" customFormat="1" ht="26.1" customHeight="1">
      <c r="A715" s="176"/>
      <c r="B715" s="177"/>
      <c r="C715" s="24"/>
      <c r="D715" s="24"/>
      <c r="E715" s="24"/>
      <c r="F715" s="24"/>
      <c r="G715" s="24"/>
      <c r="H715" s="24"/>
      <c r="I715" s="24"/>
      <c r="J715" s="24"/>
      <c r="Q715" s="24"/>
      <c r="R715" s="24"/>
    </row>
    <row r="716" spans="1:18" s="69" customFormat="1" ht="26.1" customHeight="1">
      <c r="A716" s="176"/>
      <c r="B716" s="177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</row>
    <row r="717" spans="1:18" s="24" customFormat="1" ht="26.1" customHeight="1">
      <c r="A717" s="176"/>
      <c r="B717" s="177"/>
      <c r="K717" s="69"/>
      <c r="L717" s="69"/>
      <c r="M717" s="69"/>
      <c r="N717" s="69"/>
      <c r="O717" s="69"/>
      <c r="P717" s="69"/>
      <c r="Q717" s="123"/>
      <c r="R717" s="123"/>
    </row>
    <row r="718" spans="1:18" s="24" customFormat="1" ht="26.1" customHeight="1">
      <c r="A718" s="176"/>
      <c r="B718" s="176"/>
      <c r="K718" s="69"/>
      <c r="L718" s="69"/>
      <c r="M718" s="69"/>
      <c r="N718" s="69"/>
      <c r="O718" s="69"/>
      <c r="P718" s="69"/>
      <c r="Q718" s="69"/>
      <c r="R718" s="69"/>
    </row>
    <row r="719" spans="1:18" s="69" customFormat="1" ht="26.1" customHeight="1">
      <c r="A719" s="176"/>
      <c r="B719" s="177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</row>
    <row r="720" spans="1:18" s="69" customFormat="1" ht="26.1" customHeight="1">
      <c r="A720" s="176"/>
      <c r="B720" s="176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</row>
    <row r="721" spans="1:23" s="69" customFormat="1" ht="32.25" customHeight="1">
      <c r="A721" s="176"/>
      <c r="B721" s="177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</row>
    <row r="722" spans="1:23" s="88" customFormat="1" ht="26.1" customHeight="1">
      <c r="A722" s="176"/>
      <c r="B722" s="177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69"/>
      <c r="R722" s="69"/>
      <c r="S722" s="69"/>
      <c r="T722" s="69"/>
      <c r="U722" s="69"/>
      <c r="V722" s="69"/>
      <c r="W722" s="69"/>
    </row>
    <row r="723" spans="1:23" s="24" customFormat="1" ht="26.1" customHeight="1">
      <c r="A723" s="176"/>
      <c r="B723" s="176"/>
    </row>
    <row r="724" spans="1:23" s="69" customFormat="1" ht="26.1" customHeight="1">
      <c r="A724" s="176">
        <v>1.2375</v>
      </c>
      <c r="B724" s="176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</row>
    <row r="725" spans="1:23" s="24" customFormat="1" ht="26.1" customHeight="1">
      <c r="A725" s="176"/>
      <c r="B725" s="176"/>
      <c r="K725" s="69"/>
      <c r="L725" s="69"/>
      <c r="M725" s="69"/>
      <c r="N725" s="69"/>
      <c r="O725" s="69"/>
      <c r="P725" s="69"/>
    </row>
    <row r="726" spans="1:23" s="88" customFormat="1" ht="45" customHeight="1">
      <c r="A726" s="176"/>
      <c r="B726" s="176"/>
      <c r="C726" s="24"/>
      <c r="D726" s="24"/>
      <c r="E726" s="24"/>
      <c r="F726" s="24"/>
      <c r="G726" s="24"/>
      <c r="H726" s="24"/>
      <c r="I726" s="24"/>
      <c r="J726" s="24"/>
      <c r="K726" s="69"/>
      <c r="L726" s="69"/>
      <c r="M726" s="69"/>
      <c r="N726" s="69"/>
      <c r="O726" s="69"/>
      <c r="P726" s="69"/>
      <c r="Q726" s="69"/>
      <c r="R726" s="69"/>
      <c r="S726" s="69"/>
      <c r="T726" s="69"/>
      <c r="U726" s="69"/>
      <c r="V726" s="69"/>
      <c r="W726" s="69"/>
    </row>
    <row r="727" spans="1:23" s="24" customFormat="1" ht="36.75" customHeight="1">
      <c r="A727" s="176"/>
      <c r="B727" s="176"/>
      <c r="K727" s="69"/>
      <c r="L727" s="69"/>
      <c r="M727" s="69"/>
      <c r="N727" s="69"/>
      <c r="O727" s="69"/>
      <c r="P727" s="69"/>
    </row>
    <row r="728" spans="1:23" s="69" customFormat="1" ht="45.75" customHeight="1">
      <c r="A728" s="176"/>
      <c r="B728" s="176"/>
      <c r="C728" s="24"/>
      <c r="D728" s="24"/>
      <c r="E728" s="24"/>
      <c r="F728" s="24"/>
      <c r="G728" s="24"/>
      <c r="H728" s="24"/>
      <c r="I728" s="24"/>
      <c r="J728" s="24"/>
      <c r="Q728" s="73"/>
      <c r="R728" s="73"/>
    </row>
    <row r="729" spans="1:23" s="24" customFormat="1" ht="26.1" customHeight="1">
      <c r="A729" s="176"/>
      <c r="B729" s="177"/>
      <c r="K729" s="69"/>
      <c r="L729" s="69"/>
      <c r="M729" s="69"/>
      <c r="N729" s="69"/>
      <c r="O729" s="69"/>
      <c r="P729" s="69"/>
      <c r="Q729" s="69"/>
      <c r="R729" s="69"/>
    </row>
    <row r="730" spans="1:23" s="24" customFormat="1" ht="26.1" customHeight="1">
      <c r="A730" s="176"/>
      <c r="B730" s="177"/>
      <c r="Q730" s="69"/>
      <c r="R730" s="69"/>
    </row>
    <row r="731" spans="1:23" s="24" customFormat="1" ht="26.1" customHeight="1">
      <c r="A731" s="176"/>
      <c r="B731" s="177"/>
      <c r="K731" s="69"/>
      <c r="L731" s="69"/>
      <c r="M731" s="69"/>
      <c r="N731" s="69"/>
      <c r="O731" s="69"/>
      <c r="P731" s="69"/>
      <c r="S731" s="123"/>
      <c r="T731" s="123"/>
      <c r="U731" s="123"/>
      <c r="V731" s="123"/>
      <c r="W731" s="123"/>
    </row>
    <row r="732" spans="1:23" s="24" customFormat="1" ht="26.1" customHeight="1">
      <c r="A732" s="176"/>
      <c r="B732" s="177"/>
      <c r="K732" s="69"/>
      <c r="L732" s="69"/>
      <c r="M732" s="69"/>
      <c r="N732" s="69"/>
      <c r="O732" s="69"/>
      <c r="P732" s="69"/>
    </row>
    <row r="733" spans="1:23" s="24" customFormat="1" ht="26.1" customHeight="1">
      <c r="A733" s="176"/>
      <c r="B733" s="177"/>
      <c r="K733" s="69"/>
      <c r="L733" s="69"/>
      <c r="M733" s="69"/>
      <c r="N733" s="69"/>
      <c r="O733" s="69"/>
      <c r="P733" s="69"/>
    </row>
    <row r="734" spans="1:23" s="24" customFormat="1" ht="26.1" customHeight="1">
      <c r="A734" s="176"/>
      <c r="B734" s="176"/>
      <c r="Q734" s="69"/>
      <c r="R734" s="69"/>
    </row>
    <row r="735" spans="1:23" s="69" customFormat="1" ht="26.1" customHeight="1">
      <c r="A735" s="176"/>
      <c r="B735" s="177"/>
      <c r="C735" s="24"/>
      <c r="D735" s="24"/>
      <c r="E735" s="24"/>
      <c r="F735" s="24"/>
      <c r="G735" s="24"/>
      <c r="H735" s="24"/>
      <c r="I735" s="24"/>
      <c r="J735" s="24"/>
      <c r="S735" s="88"/>
      <c r="T735" s="88"/>
      <c r="U735" s="88"/>
      <c r="V735" s="88"/>
      <c r="W735" s="88"/>
    </row>
    <row r="736" spans="1:23" s="24" customFormat="1" ht="26.1" customHeight="1">
      <c r="A736" s="176"/>
      <c r="B736" s="177"/>
      <c r="K736" s="69"/>
      <c r="L736" s="69"/>
      <c r="M736" s="69"/>
      <c r="N736" s="69"/>
      <c r="O736" s="69"/>
      <c r="P736" s="69"/>
      <c r="Q736" s="69"/>
      <c r="R736" s="69"/>
    </row>
    <row r="737" spans="1:18" s="69" customFormat="1" ht="26.1" customHeight="1">
      <c r="A737" s="176"/>
      <c r="B737" s="177"/>
      <c r="C737" s="24"/>
      <c r="D737" s="24"/>
      <c r="E737" s="24"/>
      <c r="F737" s="24"/>
      <c r="G737" s="24"/>
      <c r="H737" s="24"/>
      <c r="I737" s="24"/>
      <c r="J737" s="24"/>
    </row>
    <row r="738" spans="1:18" s="69" customFormat="1" ht="26.1" customHeight="1">
      <c r="A738" s="176"/>
      <c r="B738" s="176"/>
      <c r="C738" s="24"/>
      <c r="D738" s="24"/>
      <c r="E738" s="24"/>
      <c r="F738" s="24"/>
      <c r="G738" s="24"/>
      <c r="H738" s="24"/>
      <c r="I738" s="24"/>
      <c r="J738" s="24"/>
    </row>
    <row r="739" spans="1:18" s="69" customFormat="1" ht="26.1" customHeight="1">
      <c r="A739" s="176"/>
      <c r="B739" s="177"/>
      <c r="C739" s="24"/>
      <c r="D739" s="24"/>
      <c r="E739" s="24"/>
      <c r="F739" s="24"/>
      <c r="G739" s="24"/>
      <c r="H739" s="24"/>
      <c r="I739" s="24"/>
      <c r="J739" s="24"/>
      <c r="Q739" s="24"/>
      <c r="R739" s="24"/>
    </row>
    <row r="740" spans="1:18" s="69" customFormat="1" ht="26.1" customHeight="1">
      <c r="A740" s="176"/>
      <c r="B740" s="177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</row>
    <row r="741" spans="1:18" s="24" customFormat="1" ht="26.1" customHeight="1">
      <c r="A741" s="176"/>
      <c r="B741" s="177"/>
    </row>
    <row r="742" spans="1:18" s="69" customFormat="1" ht="26.1" customHeight="1">
      <c r="A742" s="176"/>
      <c r="B742" s="177"/>
      <c r="C742" s="24"/>
      <c r="D742" s="24"/>
      <c r="E742" s="24"/>
      <c r="F742" s="24"/>
      <c r="G742" s="24"/>
      <c r="H742" s="24"/>
      <c r="I742" s="24"/>
      <c r="J742" s="24"/>
      <c r="Q742" s="24"/>
      <c r="R742" s="24"/>
    </row>
    <row r="743" spans="1:18" s="69" customFormat="1" ht="26.1" customHeight="1">
      <c r="A743" s="176"/>
      <c r="B743" s="177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</row>
    <row r="744" spans="1:18" s="24" customFormat="1" ht="26.1" customHeight="1">
      <c r="A744" s="176"/>
      <c r="B744" s="176"/>
      <c r="K744" s="69"/>
      <c r="L744" s="69"/>
      <c r="M744" s="69"/>
      <c r="N744" s="69"/>
      <c r="O744" s="69"/>
      <c r="P744" s="69"/>
      <c r="Q744" s="69"/>
      <c r="R744" s="69"/>
    </row>
    <row r="745" spans="1:18" s="69" customFormat="1" ht="26.1" customHeight="1">
      <c r="A745" s="176"/>
      <c r="B745" s="176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</row>
    <row r="746" spans="1:18" s="69" customFormat="1" ht="26.1" customHeight="1">
      <c r="A746" s="176"/>
      <c r="B746" s="177"/>
      <c r="C746" s="24"/>
      <c r="D746" s="24"/>
      <c r="E746" s="24"/>
      <c r="F746" s="24"/>
      <c r="G746" s="24"/>
      <c r="H746" s="24"/>
      <c r="I746" s="24"/>
      <c r="J746" s="24"/>
    </row>
    <row r="747" spans="1:18" s="69" customFormat="1" ht="26.1" customHeight="1">
      <c r="A747" s="176"/>
      <c r="B747" s="176"/>
      <c r="C747" s="24"/>
      <c r="D747" s="24"/>
      <c r="E747" s="24"/>
      <c r="F747" s="24"/>
      <c r="G747" s="24"/>
      <c r="H747" s="24"/>
      <c r="I747" s="123"/>
      <c r="J747" s="123"/>
      <c r="K747" s="123"/>
      <c r="L747" s="123"/>
      <c r="M747" s="123"/>
      <c r="N747" s="123"/>
      <c r="O747" s="123"/>
      <c r="P747" s="123"/>
    </row>
    <row r="748" spans="1:18" s="69" customFormat="1" ht="26.1" customHeight="1">
      <c r="A748" s="176"/>
      <c r="B748" s="177"/>
      <c r="C748" s="24"/>
      <c r="D748" s="24"/>
      <c r="E748" s="24"/>
      <c r="F748" s="24"/>
      <c r="G748" s="24"/>
      <c r="H748" s="24"/>
      <c r="I748" s="24"/>
      <c r="J748" s="24"/>
    </row>
    <row r="749" spans="1:18" s="69" customFormat="1" ht="26.1" customHeight="1">
      <c r="A749" s="176"/>
      <c r="B749" s="176"/>
      <c r="C749" s="24"/>
      <c r="D749" s="24"/>
      <c r="E749" s="24"/>
      <c r="F749" s="24"/>
      <c r="G749" s="24"/>
      <c r="H749" s="24"/>
      <c r="I749" s="24"/>
      <c r="J749" s="24"/>
      <c r="Q749" s="24"/>
      <c r="R749" s="24"/>
    </row>
    <row r="750" spans="1:18" s="24" customFormat="1" ht="26.1" customHeight="1">
      <c r="A750" s="176"/>
      <c r="B750" s="177"/>
      <c r="Q750" s="69"/>
      <c r="R750" s="69"/>
    </row>
    <row r="751" spans="1:18" s="24" customFormat="1" ht="26.1" customHeight="1">
      <c r="A751" s="201"/>
      <c r="B751" s="201"/>
      <c r="C751" s="123"/>
      <c r="D751" s="123"/>
      <c r="E751" s="123"/>
      <c r="F751" s="123"/>
      <c r="G751" s="123"/>
      <c r="H751" s="123"/>
      <c r="K751" s="69"/>
      <c r="L751" s="69"/>
      <c r="M751" s="69"/>
      <c r="N751" s="69"/>
      <c r="O751" s="69"/>
      <c r="P751" s="69"/>
      <c r="Q751" s="123"/>
      <c r="R751" s="123"/>
    </row>
    <row r="752" spans="1:18" s="69" customFormat="1" ht="26.1" customHeight="1">
      <c r="A752" s="176"/>
      <c r="B752" s="177"/>
      <c r="C752" s="24"/>
      <c r="D752" s="24"/>
      <c r="E752" s="24"/>
      <c r="F752" s="24"/>
      <c r="G752" s="24"/>
      <c r="H752" s="24"/>
      <c r="I752" s="24"/>
      <c r="J752" s="24"/>
    </row>
    <row r="753" spans="1:18" s="24" customFormat="1" ht="26.1" customHeight="1">
      <c r="A753" s="176"/>
      <c r="B753" s="177"/>
    </row>
    <row r="754" spans="1:18" s="69" customFormat="1" ht="26.1" customHeight="1">
      <c r="A754" s="176"/>
      <c r="B754" s="176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</row>
    <row r="755" spans="1:18" s="24" customFormat="1" ht="26.1" customHeight="1">
      <c r="A755" s="176"/>
      <c r="B755" s="177"/>
    </row>
    <row r="756" spans="1:18" s="69" customFormat="1" ht="26.1" customHeight="1">
      <c r="A756" s="176"/>
      <c r="B756" s="177"/>
      <c r="C756" s="24"/>
      <c r="D756" s="24"/>
      <c r="E756" s="24"/>
      <c r="F756" s="24"/>
      <c r="G756" s="24"/>
      <c r="H756" s="24"/>
      <c r="I756" s="24"/>
      <c r="J756" s="24"/>
      <c r="Q756" s="24"/>
      <c r="R756" s="24"/>
    </row>
    <row r="757" spans="1:18" s="24" customFormat="1" ht="26.1" customHeight="1">
      <c r="A757" s="176"/>
      <c r="B757" s="176"/>
    </row>
    <row r="758" spans="1:18" s="69" customFormat="1" ht="45.75" customHeight="1">
      <c r="A758" s="176"/>
      <c r="B758" s="176"/>
      <c r="C758" s="24"/>
      <c r="D758" s="24"/>
      <c r="E758" s="24"/>
      <c r="F758" s="24"/>
      <c r="G758" s="24"/>
      <c r="H758" s="24"/>
      <c r="I758" s="24"/>
      <c r="J758" s="24"/>
      <c r="K758" s="73"/>
      <c r="L758" s="73"/>
      <c r="M758" s="73"/>
      <c r="N758" s="73"/>
      <c r="O758" s="73"/>
      <c r="P758" s="73"/>
      <c r="Q758" s="24"/>
      <c r="R758" s="24"/>
    </row>
    <row r="759" spans="1:18" s="73" customFormat="1" ht="26.1" customHeight="1">
      <c r="A759" s="176"/>
      <c r="B759" s="176"/>
      <c r="C759" s="24"/>
      <c r="D759" s="24"/>
      <c r="E759" s="24"/>
      <c r="F759" s="24"/>
      <c r="G759" s="24"/>
      <c r="H759" s="24"/>
      <c r="I759" s="24"/>
      <c r="J759" s="24"/>
      <c r="K759" s="69"/>
      <c r="L759" s="69"/>
      <c r="M759" s="69"/>
      <c r="N759" s="69"/>
      <c r="O759" s="69"/>
      <c r="P759" s="69"/>
      <c r="Q759" s="24"/>
      <c r="R759" s="24"/>
    </row>
    <row r="760" spans="1:18" s="24" customFormat="1" ht="26.1" customHeight="1">
      <c r="A760" s="176"/>
      <c r="B760" s="177"/>
      <c r="K760" s="69"/>
      <c r="L760" s="69"/>
      <c r="M760" s="69"/>
      <c r="N760" s="69"/>
      <c r="O760" s="69"/>
      <c r="P760" s="69"/>
    </row>
    <row r="761" spans="1:18" s="69" customFormat="1" ht="26.1" customHeight="1">
      <c r="A761" s="176"/>
      <c r="B761" s="176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</row>
    <row r="762" spans="1:18" s="24" customFormat="1" ht="26.1" customHeight="1">
      <c r="A762" s="176"/>
      <c r="B762" s="177"/>
    </row>
    <row r="763" spans="1:18" s="123" customFormat="1" ht="26.1" customHeight="1">
      <c r="A763" s="176"/>
      <c r="B763" s="177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</row>
    <row r="764" spans="1:18" s="24" customFormat="1" ht="26.1" customHeight="1">
      <c r="A764" s="176"/>
      <c r="B764" s="177"/>
      <c r="K764" s="69"/>
      <c r="L764" s="69"/>
      <c r="M764" s="69"/>
      <c r="N764" s="69"/>
      <c r="O764" s="69"/>
      <c r="P764" s="69"/>
      <c r="Q764" s="88"/>
      <c r="R764" s="88"/>
    </row>
    <row r="765" spans="1:18" s="69" customFormat="1" ht="26.1" customHeight="1">
      <c r="A765" s="176"/>
      <c r="B765" s="176"/>
      <c r="C765" s="24"/>
      <c r="D765" s="24"/>
      <c r="E765" s="24"/>
      <c r="F765" s="24"/>
      <c r="G765" s="24"/>
      <c r="H765" s="24"/>
      <c r="I765" s="24"/>
      <c r="J765" s="24"/>
    </row>
    <row r="766" spans="1:18" s="24" customFormat="1" ht="26.1" customHeight="1">
      <c r="A766" s="176"/>
      <c r="B766" s="176"/>
      <c r="K766" s="69"/>
      <c r="L766" s="69"/>
      <c r="M766" s="69"/>
      <c r="N766" s="69"/>
      <c r="O766" s="69"/>
      <c r="P766" s="69"/>
      <c r="Q766" s="69"/>
      <c r="R766" s="69"/>
    </row>
    <row r="767" spans="1:18" s="69" customFormat="1" ht="26.1" customHeight="1">
      <c r="A767" s="176"/>
      <c r="B767" s="176"/>
      <c r="C767" s="24"/>
      <c r="D767" s="24"/>
      <c r="E767" s="24"/>
      <c r="F767" s="24"/>
      <c r="G767" s="24"/>
      <c r="H767" s="24"/>
      <c r="I767" s="24"/>
      <c r="J767" s="24"/>
    </row>
    <row r="768" spans="1:18" s="69" customFormat="1" ht="26.1" customHeight="1">
      <c r="A768" s="176"/>
      <c r="B768" s="177"/>
      <c r="C768" s="24"/>
      <c r="D768" s="24"/>
      <c r="E768" s="24"/>
      <c r="F768" s="24"/>
      <c r="G768" s="24"/>
      <c r="H768" s="24"/>
      <c r="I768" s="24"/>
      <c r="J768" s="24"/>
      <c r="Q768" s="24"/>
      <c r="R768" s="24"/>
    </row>
    <row r="769" spans="1:18" s="69" customFormat="1" ht="26.1" customHeight="1">
      <c r="A769" s="176"/>
      <c r="B769" s="177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</row>
    <row r="770" spans="1:18" s="69" customFormat="1" ht="42.75" customHeight="1">
      <c r="A770" s="176"/>
      <c r="B770" s="177"/>
      <c r="C770" s="24"/>
      <c r="D770" s="24"/>
      <c r="E770" s="24"/>
      <c r="F770" s="24"/>
      <c r="G770" s="24"/>
      <c r="H770" s="24"/>
      <c r="I770" s="24"/>
      <c r="J770" s="24"/>
    </row>
    <row r="771" spans="1:18" s="24" customFormat="1" ht="42.75" customHeight="1">
      <c r="A771" s="176"/>
      <c r="B771" s="177"/>
    </row>
    <row r="772" spans="1:18" s="73" customFormat="1" ht="26.1" customHeight="1">
      <c r="A772" s="176"/>
      <c r="B772" s="177"/>
      <c r="C772" s="24"/>
      <c r="D772" s="24"/>
      <c r="E772" s="24"/>
      <c r="F772" s="24"/>
      <c r="G772" s="24"/>
      <c r="H772" s="24"/>
      <c r="I772" s="123"/>
      <c r="J772" s="123"/>
      <c r="K772" s="24"/>
      <c r="L772" s="24"/>
      <c r="M772" s="24"/>
      <c r="N772" s="24"/>
      <c r="O772" s="24"/>
      <c r="P772" s="24"/>
      <c r="Q772" s="69"/>
      <c r="R772" s="69"/>
    </row>
    <row r="773" spans="1:18" s="24" customFormat="1" ht="26.1" customHeight="1">
      <c r="A773" s="176"/>
      <c r="B773" s="176"/>
      <c r="Q773" s="69"/>
      <c r="R773" s="69"/>
    </row>
    <row r="774" spans="1:18" s="69" customFormat="1" ht="26.1" customHeight="1">
      <c r="A774" s="176"/>
      <c r="B774" s="177"/>
      <c r="C774" s="24"/>
      <c r="D774" s="24"/>
      <c r="E774" s="24"/>
      <c r="F774" s="24"/>
      <c r="G774" s="24"/>
      <c r="H774" s="24"/>
      <c r="I774" s="24"/>
      <c r="J774" s="24"/>
    </row>
    <row r="775" spans="1:18" s="69" customFormat="1" ht="26.1" customHeight="1">
      <c r="A775" s="176"/>
      <c r="B775" s="176"/>
      <c r="C775" s="24"/>
      <c r="D775" s="24"/>
      <c r="E775" s="24"/>
      <c r="F775" s="24"/>
      <c r="G775" s="24"/>
      <c r="H775" s="24"/>
      <c r="I775" s="24"/>
      <c r="J775" s="24"/>
      <c r="Q775" s="88"/>
      <c r="R775" s="88"/>
    </row>
    <row r="776" spans="1:18" s="69" customFormat="1" ht="42.75" customHeight="1">
      <c r="A776" s="201"/>
      <c r="B776" s="201"/>
      <c r="C776" s="123"/>
      <c r="D776" s="123"/>
      <c r="E776" s="123"/>
      <c r="F776" s="123"/>
      <c r="G776" s="123"/>
      <c r="H776" s="123"/>
      <c r="I776" s="24"/>
      <c r="J776" s="24"/>
    </row>
    <row r="777" spans="1:18" s="24" customFormat="1" ht="42.75" customHeight="1">
      <c r="A777" s="176"/>
      <c r="B777" s="176"/>
      <c r="K777" s="69"/>
      <c r="L777" s="69"/>
      <c r="M777" s="69"/>
      <c r="N777" s="69"/>
      <c r="O777" s="69"/>
      <c r="P777" s="69"/>
    </row>
    <row r="778" spans="1:18" s="69" customFormat="1" ht="26.1" customHeight="1">
      <c r="A778" s="176"/>
      <c r="B778" s="177"/>
      <c r="C778" s="24"/>
      <c r="D778" s="24"/>
      <c r="E778" s="24"/>
      <c r="F778" s="24"/>
      <c r="G778" s="24"/>
      <c r="H778" s="24"/>
      <c r="I778" s="24"/>
      <c r="J778" s="24"/>
      <c r="Q778" s="24"/>
      <c r="R778" s="24"/>
    </row>
    <row r="779" spans="1:18" s="69" customFormat="1" ht="26.1" customHeight="1">
      <c r="A779" s="176"/>
      <c r="B779" s="177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</row>
    <row r="780" spans="1:18" s="69" customFormat="1" ht="26.1" customHeight="1">
      <c r="A780" s="176"/>
      <c r="B780" s="177"/>
      <c r="C780" s="24"/>
      <c r="D780" s="24"/>
      <c r="E780" s="24"/>
      <c r="F780" s="24"/>
      <c r="G780" s="24"/>
      <c r="H780" s="24"/>
      <c r="I780" s="24"/>
      <c r="J780" s="24"/>
    </row>
    <row r="781" spans="1:18" s="24" customFormat="1" ht="26.1" customHeight="1">
      <c r="A781" s="176"/>
      <c r="B781" s="177"/>
      <c r="K781" s="123"/>
      <c r="L781" s="123"/>
      <c r="M781" s="123"/>
      <c r="N781" s="123"/>
      <c r="O781" s="123"/>
      <c r="P781" s="123"/>
    </row>
    <row r="782" spans="1:18" s="69" customFormat="1" ht="26.1" customHeight="1">
      <c r="A782" s="176"/>
      <c r="B782" s="177"/>
      <c r="C782" s="24"/>
      <c r="D782" s="24"/>
      <c r="E782" s="24"/>
      <c r="F782" s="24"/>
      <c r="G782" s="24"/>
      <c r="H782" s="24"/>
      <c r="I782" s="24"/>
      <c r="J782" s="24"/>
    </row>
    <row r="783" spans="1:18" s="69" customFormat="1" ht="26.1" customHeight="1">
      <c r="A783" s="176"/>
      <c r="B783" s="176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</row>
    <row r="784" spans="1:18" s="69" customFormat="1" ht="31.5" customHeight="1">
      <c r="A784" s="187"/>
      <c r="B784" s="219"/>
      <c r="C784" s="24"/>
      <c r="D784" s="24"/>
      <c r="E784" s="24"/>
      <c r="F784" s="24"/>
      <c r="G784" s="24"/>
      <c r="H784" s="24"/>
      <c r="I784" s="24"/>
      <c r="J784" s="24"/>
    </row>
    <row r="785" spans="1:23" s="24" customFormat="1" ht="30.75" customHeight="1">
      <c r="A785" s="170"/>
      <c r="B785" s="170"/>
      <c r="I785" s="250"/>
      <c r="J785" s="250"/>
    </row>
    <row r="786" spans="1:23" s="24" customFormat="1" ht="26.1" customHeight="1">
      <c r="A786" s="183"/>
      <c r="B786" s="184"/>
      <c r="Q786" s="69"/>
      <c r="R786" s="69"/>
    </row>
    <row r="787" spans="1:23" s="24" customFormat="1" ht="31.5" customHeight="1">
      <c r="A787" s="187"/>
      <c r="B787" s="187"/>
    </row>
    <row r="788" spans="1:23" s="69" customFormat="1" ht="26.1" customHeight="1">
      <c r="A788" s="187"/>
      <c r="B788" s="219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</row>
    <row r="789" spans="1:23" s="69" customFormat="1" ht="26.1" customHeight="1">
      <c r="A789" s="251"/>
      <c r="B789" s="251"/>
      <c r="C789" s="250"/>
      <c r="D789" s="250"/>
      <c r="E789" s="250"/>
      <c r="F789" s="250"/>
      <c r="G789" s="250"/>
      <c r="H789" s="250"/>
      <c r="I789" s="24"/>
      <c r="J789" s="24"/>
      <c r="K789" s="24"/>
      <c r="L789" s="24"/>
      <c r="M789" s="24"/>
      <c r="N789" s="24"/>
      <c r="O789" s="24"/>
      <c r="P789" s="24"/>
    </row>
    <row r="790" spans="1:23" s="69" customFormat="1" ht="32.25" customHeight="1">
      <c r="A790" s="185"/>
      <c r="B790" s="185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</row>
    <row r="791" spans="1:23" s="24" customFormat="1" ht="31.5" customHeight="1">
      <c r="A791" s="176"/>
      <c r="B791" s="176"/>
      <c r="K791" s="69"/>
      <c r="L791" s="69"/>
      <c r="M791" s="69"/>
      <c r="N791" s="69"/>
      <c r="O791" s="69"/>
      <c r="P791" s="69"/>
    </row>
    <row r="792" spans="1:23" s="24" customFormat="1" ht="26.1" customHeight="1">
      <c r="A792" s="176"/>
      <c r="B792" s="176"/>
    </row>
    <row r="793" spans="1:23" s="69" customFormat="1" ht="26.1" customHeight="1">
      <c r="A793" s="176"/>
      <c r="B793" s="176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</row>
    <row r="794" spans="1:23" s="69" customFormat="1" ht="26.1" customHeight="1">
      <c r="A794" s="176"/>
      <c r="B794" s="176"/>
      <c r="C794" s="24"/>
      <c r="D794" s="24"/>
      <c r="E794" s="24"/>
      <c r="F794" s="24"/>
      <c r="G794" s="24"/>
      <c r="H794" s="24"/>
      <c r="I794" s="24"/>
      <c r="J794" s="24"/>
      <c r="K794" s="88"/>
      <c r="L794" s="88"/>
      <c r="M794" s="88"/>
      <c r="N794" s="88"/>
      <c r="O794" s="88"/>
      <c r="P794" s="88"/>
      <c r="Q794" s="24"/>
      <c r="R794" s="24"/>
    </row>
    <row r="795" spans="1:23" s="69" customFormat="1" ht="29.25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</row>
    <row r="796" spans="1:23" s="69" customFormat="1" ht="26.1" customHeight="1">
      <c r="A796" s="176"/>
      <c r="B796" s="176"/>
      <c r="C796" s="24"/>
      <c r="D796" s="24"/>
      <c r="E796" s="24"/>
      <c r="F796" s="24"/>
      <c r="G796" s="24"/>
      <c r="H796" s="24"/>
      <c r="I796" s="123"/>
      <c r="J796" s="123"/>
    </row>
    <row r="797" spans="1:23" s="24" customFormat="1" ht="26.1" customHeight="1">
      <c r="A797" s="176"/>
      <c r="B797" s="176"/>
      <c r="K797" s="69"/>
      <c r="L797" s="69"/>
      <c r="M797" s="69"/>
      <c r="N797" s="69"/>
      <c r="O797" s="69"/>
      <c r="P797" s="69"/>
    </row>
    <row r="798" spans="1:23" s="88" customFormat="1" ht="26.1" customHeight="1">
      <c r="A798" s="176"/>
      <c r="B798" s="177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69"/>
      <c r="R798" s="69"/>
    </row>
    <row r="799" spans="1:23" s="123" customFormat="1" ht="26.1" customHeight="1">
      <c r="A799" s="176"/>
      <c r="B799" s="177"/>
      <c r="C799" s="24"/>
      <c r="D799" s="24"/>
      <c r="E799" s="24"/>
      <c r="F799" s="24"/>
      <c r="G799" s="24"/>
      <c r="H799" s="24"/>
      <c r="I799" s="24"/>
      <c r="J799" s="24"/>
      <c r="K799" s="190" t="e">
        <f>#REF!</f>
        <v>#REF!</v>
      </c>
      <c r="L799" s="69"/>
      <c r="M799" s="69"/>
      <c r="N799" s="69"/>
      <c r="O799" s="69"/>
      <c r="P799" s="69"/>
      <c r="Q799" s="24"/>
      <c r="R799" s="24"/>
      <c r="S799" s="24"/>
      <c r="T799" s="24"/>
      <c r="U799" s="24"/>
      <c r="V799" s="24"/>
      <c r="W799" s="24"/>
    </row>
    <row r="800" spans="1:23" s="69" customFormat="1" ht="40.5" customHeight="1">
      <c r="A800" s="201"/>
      <c r="B800" s="202"/>
      <c r="C800" s="123"/>
      <c r="D800" s="123"/>
      <c r="E800" s="123"/>
      <c r="F800" s="123"/>
      <c r="G800" s="123"/>
      <c r="H800" s="123"/>
      <c r="I800" s="24"/>
      <c r="J800" s="24"/>
      <c r="Q800" s="24"/>
      <c r="R800" s="24"/>
    </row>
    <row r="801" spans="1:18" s="69" customFormat="1" ht="43.5" customHeight="1">
      <c r="A801" s="176"/>
      <c r="B801" s="177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</row>
    <row r="802" spans="1:18" s="24" customFormat="1" ht="26.1" customHeight="1">
      <c r="A802" s="176"/>
      <c r="B802" s="176"/>
      <c r="K802" s="69"/>
      <c r="L802" s="69"/>
      <c r="M802" s="69"/>
      <c r="N802" s="69"/>
      <c r="O802" s="69"/>
      <c r="P802" s="69"/>
    </row>
    <row r="803" spans="1:18" s="24" customFormat="1" ht="26.1" customHeight="1">
      <c r="A803" s="176"/>
      <c r="B803" s="177"/>
      <c r="K803" s="69"/>
      <c r="L803" s="69"/>
      <c r="M803" s="69"/>
      <c r="N803" s="69"/>
      <c r="O803" s="69"/>
      <c r="P803" s="69"/>
      <c r="Q803" s="69"/>
      <c r="R803" s="69"/>
    </row>
    <row r="804" spans="1:18" s="24" customFormat="1" ht="26.1" customHeight="1">
      <c r="A804" s="176"/>
      <c r="B804" s="177"/>
      <c r="K804" s="69"/>
      <c r="L804" s="69"/>
      <c r="M804" s="69"/>
      <c r="N804" s="69"/>
      <c r="O804" s="69"/>
      <c r="P804" s="69"/>
      <c r="Q804" s="69"/>
      <c r="R804" s="69"/>
    </row>
    <row r="805" spans="1:18" s="24" customFormat="1" ht="26.1" customHeight="1">
      <c r="A805" s="176"/>
      <c r="B805" s="176"/>
      <c r="K805" s="88"/>
      <c r="L805" s="88"/>
      <c r="M805" s="88"/>
      <c r="N805" s="88"/>
      <c r="O805" s="88"/>
      <c r="P805" s="88"/>
    </row>
    <row r="806" spans="1:18" s="24" customFormat="1" ht="26.1" customHeight="1">
      <c r="A806" s="176"/>
      <c r="B806" s="177"/>
      <c r="K806" s="69"/>
      <c r="L806" s="69"/>
      <c r="M806" s="69"/>
      <c r="N806" s="69"/>
      <c r="O806" s="69"/>
      <c r="P806" s="69"/>
      <c r="Q806" s="69"/>
      <c r="R806" s="69"/>
    </row>
    <row r="807" spans="1:18" s="24" customFormat="1" ht="26.1" customHeight="1">
      <c r="A807" s="176"/>
      <c r="B807" s="177"/>
      <c r="Q807" s="88"/>
      <c r="R807" s="88"/>
    </row>
    <row r="808" spans="1:18" s="69" customFormat="1" ht="26.1" customHeight="1">
      <c r="A808" s="176"/>
      <c r="B808" s="177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</row>
    <row r="809" spans="1:18" s="69" customFormat="1" ht="26.1" customHeight="1">
      <c r="A809" s="176"/>
      <c r="B809" s="177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</row>
    <row r="810" spans="1:18" s="69" customFormat="1" ht="26.1" customHeight="1">
      <c r="A810" s="176"/>
      <c r="B810" s="177"/>
      <c r="C810" s="24"/>
      <c r="D810" s="24"/>
      <c r="E810" s="24"/>
      <c r="F810" s="24"/>
      <c r="G810" s="24"/>
      <c r="H810" s="24"/>
      <c r="I810" s="24"/>
      <c r="J810" s="24"/>
    </row>
    <row r="811" spans="1:18" s="69" customFormat="1" ht="26.1" customHeight="1">
      <c r="A811" s="176"/>
      <c r="B811" s="176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</row>
    <row r="812" spans="1:18" s="69" customFormat="1" ht="26.1" customHeight="1">
      <c r="A812" s="176"/>
      <c r="B812" s="176"/>
      <c r="C812" s="24"/>
      <c r="D812" s="24"/>
      <c r="E812" s="24"/>
      <c r="F812" s="24"/>
      <c r="G812" s="24"/>
      <c r="H812" s="24"/>
      <c r="I812" s="24"/>
      <c r="J812" s="24"/>
      <c r="Q812" s="24"/>
      <c r="R812" s="24"/>
    </row>
    <row r="813" spans="1:18" s="24" customFormat="1" ht="26.1" customHeight="1">
      <c r="A813" s="176"/>
      <c r="B813" s="176"/>
      <c r="K813" s="69"/>
      <c r="L813" s="69"/>
      <c r="M813" s="69"/>
      <c r="N813" s="69"/>
      <c r="O813" s="69"/>
      <c r="P813" s="69"/>
    </row>
    <row r="814" spans="1:18" s="69" customFormat="1" ht="26.1" customHeight="1">
      <c r="A814" s="176"/>
      <c r="B814" s="177"/>
      <c r="C814" s="24"/>
      <c r="D814" s="24"/>
      <c r="E814" s="24"/>
      <c r="F814" s="24"/>
      <c r="G814" s="24"/>
      <c r="H814" s="24"/>
      <c r="I814" s="24"/>
      <c r="J814" s="24"/>
    </row>
    <row r="815" spans="1:18" s="24" customFormat="1" ht="26.1" customHeight="1">
      <c r="A815" s="176"/>
      <c r="B815" s="176"/>
      <c r="Q815" s="69"/>
      <c r="R815" s="69"/>
    </row>
    <row r="816" spans="1:18" s="69" customFormat="1" ht="26.1" customHeight="1">
      <c r="A816" s="176"/>
      <c r="B816" s="177"/>
      <c r="C816" s="24"/>
      <c r="D816" s="24"/>
      <c r="E816" s="24"/>
      <c r="F816" s="24"/>
      <c r="G816" s="24"/>
      <c r="H816" s="24"/>
      <c r="I816" s="24"/>
      <c r="J816" s="24"/>
    </row>
    <row r="817" spans="1:18" s="24" customFormat="1" ht="26.1" customHeight="1">
      <c r="A817" s="176"/>
      <c r="B817" s="177"/>
      <c r="Q817" s="69"/>
      <c r="R817" s="69"/>
    </row>
    <row r="818" spans="1:18" s="69" customFormat="1" ht="26.1" customHeight="1">
      <c r="A818" s="176"/>
      <c r="B818" s="177"/>
      <c r="C818" s="24"/>
      <c r="D818" s="24"/>
      <c r="E818" s="24"/>
      <c r="F818" s="24"/>
      <c r="G818" s="24"/>
      <c r="H818" s="24"/>
      <c r="I818" s="24"/>
      <c r="J818" s="24"/>
      <c r="Q818" s="24"/>
      <c r="R818" s="24"/>
    </row>
    <row r="819" spans="1:18" s="69" customFormat="1" ht="26.1" customHeight="1">
      <c r="A819" s="176"/>
      <c r="B819" s="176"/>
      <c r="C819" s="24"/>
      <c r="D819" s="24"/>
      <c r="E819" s="24"/>
      <c r="F819" s="24"/>
      <c r="G819" s="24"/>
      <c r="H819" s="24"/>
      <c r="I819" s="24"/>
      <c r="J819" s="24"/>
    </row>
    <row r="820" spans="1:18" s="69" customFormat="1" ht="26.1" customHeight="1">
      <c r="A820" s="176"/>
      <c r="B820" s="177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</row>
    <row r="821" spans="1:18" s="69" customFormat="1" ht="26.1" customHeight="1">
      <c r="A821" s="176"/>
      <c r="B821" s="176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</row>
    <row r="822" spans="1:18" s="24" customFormat="1" ht="26.1" customHeight="1">
      <c r="A822" s="176"/>
      <c r="B822" s="177"/>
    </row>
    <row r="823" spans="1:18" s="69" customFormat="1" ht="26.1" customHeight="1">
      <c r="A823" s="176"/>
      <c r="B823" s="177"/>
      <c r="C823" s="24"/>
      <c r="D823" s="24"/>
      <c r="E823" s="24"/>
      <c r="F823" s="24"/>
      <c r="G823" s="24"/>
      <c r="H823" s="24"/>
      <c r="I823" s="24"/>
      <c r="J823" s="24"/>
    </row>
    <row r="824" spans="1:18" s="69" customFormat="1" ht="26.1" customHeight="1">
      <c r="A824" s="176"/>
      <c r="B824" s="176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</row>
    <row r="825" spans="1:18" s="73" customFormat="1" ht="26.1" customHeight="1">
      <c r="A825" s="176"/>
      <c r="B825" s="176"/>
      <c r="C825" s="24"/>
      <c r="D825" s="24"/>
      <c r="E825" s="24"/>
      <c r="F825" s="24"/>
      <c r="G825" s="24"/>
      <c r="H825" s="24"/>
      <c r="I825" s="24"/>
      <c r="J825" s="24"/>
      <c r="K825" s="69"/>
      <c r="L825" s="69"/>
      <c r="M825" s="69"/>
      <c r="N825" s="69"/>
      <c r="O825" s="69"/>
      <c r="P825" s="69"/>
      <c r="Q825" s="24"/>
      <c r="R825" s="24"/>
    </row>
    <row r="826" spans="1:18" s="24" customFormat="1" ht="26.1" customHeight="1">
      <c r="A826" s="176"/>
      <c r="B826" s="176"/>
      <c r="K826" s="69"/>
      <c r="L826" s="69"/>
      <c r="M826" s="69"/>
      <c r="N826" s="69"/>
      <c r="O826" s="69"/>
      <c r="P826" s="69"/>
      <c r="Q826" s="123"/>
      <c r="R826" s="123"/>
    </row>
    <row r="827" spans="1:18" s="24" customFormat="1" ht="29.25" customHeight="1">
      <c r="A827" s="176"/>
      <c r="B827" s="177"/>
    </row>
    <row r="828" spans="1:18" s="69" customFormat="1" ht="26.1" customHeight="1">
      <c r="A828" s="176"/>
      <c r="B828" s="176"/>
      <c r="C828" s="24"/>
      <c r="D828" s="24"/>
      <c r="E828" s="24"/>
      <c r="F828" s="24"/>
      <c r="G828" s="24"/>
      <c r="H828" s="24"/>
      <c r="I828" s="24"/>
      <c r="J828" s="24"/>
      <c r="Q828" s="24"/>
      <c r="R828" s="24"/>
    </row>
    <row r="829" spans="1:18" s="24" customFormat="1" ht="26.1" customHeight="1">
      <c r="A829" s="176"/>
      <c r="B829" s="177"/>
    </row>
    <row r="830" spans="1:18" s="69" customFormat="1" ht="26.1" customHeight="1">
      <c r="A830" s="176"/>
      <c r="B830" s="177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88"/>
      <c r="R830" s="88"/>
    </row>
    <row r="831" spans="1:18" s="24" customFormat="1" ht="26.1" customHeight="1">
      <c r="A831" s="176"/>
      <c r="B831" s="176"/>
      <c r="K831" s="69"/>
      <c r="L831" s="69"/>
      <c r="M831" s="69"/>
      <c r="N831" s="69"/>
      <c r="O831" s="69"/>
      <c r="P831" s="69"/>
    </row>
    <row r="832" spans="1:18" s="69" customFormat="1" ht="26.1" customHeight="1">
      <c r="A832" s="176"/>
      <c r="B832" s="177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</row>
    <row r="833" spans="1:18" s="24" customFormat="1" ht="26.1" customHeight="1">
      <c r="A833" s="176"/>
      <c r="B833" s="176"/>
      <c r="K833" s="69"/>
      <c r="L833" s="69"/>
      <c r="M833" s="69"/>
      <c r="N833" s="69"/>
      <c r="O833" s="69"/>
      <c r="P833" s="69"/>
      <c r="Q833" s="69"/>
      <c r="R833" s="69"/>
    </row>
    <row r="834" spans="1:18" s="69" customFormat="1" ht="26.1" customHeight="1">
      <c r="A834" s="176"/>
      <c r="B834" s="176"/>
      <c r="C834" s="24"/>
      <c r="D834" s="24"/>
      <c r="E834" s="24"/>
      <c r="F834" s="24"/>
      <c r="G834" s="24"/>
      <c r="H834" s="24"/>
      <c r="I834" s="24"/>
      <c r="J834" s="24"/>
    </row>
    <row r="835" spans="1:18" s="69" customFormat="1" ht="32.25" customHeight="1">
      <c r="A835" s="176"/>
      <c r="B835" s="177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</row>
    <row r="836" spans="1:18" s="24" customFormat="1" ht="26.1" customHeight="1">
      <c r="A836" s="176"/>
      <c r="B836" s="176"/>
      <c r="K836" s="69"/>
      <c r="L836" s="69"/>
      <c r="M836" s="69"/>
      <c r="N836" s="69"/>
      <c r="O836" s="69"/>
      <c r="P836" s="69"/>
    </row>
    <row r="837" spans="1:18" s="69" customFormat="1" ht="26.1" customHeight="1">
      <c r="A837" s="176"/>
      <c r="B837" s="177"/>
      <c r="C837" s="24"/>
      <c r="D837" s="24"/>
      <c r="E837" s="24"/>
      <c r="F837" s="24"/>
      <c r="G837" s="24"/>
      <c r="H837" s="24"/>
      <c r="I837" s="123"/>
      <c r="J837" s="123"/>
      <c r="K837" s="88"/>
      <c r="L837" s="88"/>
      <c r="M837" s="88"/>
      <c r="N837" s="88"/>
      <c r="O837" s="88"/>
      <c r="P837" s="88"/>
    </row>
    <row r="838" spans="1:18" s="24" customFormat="1" ht="26.1" customHeight="1">
      <c r="A838" s="176"/>
      <c r="B838" s="177"/>
      <c r="Q838" s="69"/>
      <c r="R838" s="69"/>
    </row>
    <row r="839" spans="1:18" s="69" customFormat="1" ht="26.1" customHeight="1">
      <c r="A839" s="176"/>
      <c r="B839" s="176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</row>
    <row r="840" spans="1:18" s="24" customFormat="1" ht="26.1" customHeight="1">
      <c r="A840" s="176"/>
      <c r="B840" s="177"/>
      <c r="K840" s="69"/>
      <c r="L840" s="69"/>
      <c r="M840" s="69"/>
      <c r="N840" s="69"/>
      <c r="O840" s="69"/>
      <c r="P840" s="69"/>
      <c r="Q840" s="69"/>
      <c r="R840" s="69"/>
    </row>
    <row r="841" spans="1:18" s="69" customFormat="1" ht="26.1" customHeight="1">
      <c r="A841" s="201"/>
      <c r="B841" s="202"/>
      <c r="C841" s="123"/>
      <c r="D841" s="123"/>
      <c r="E841" s="123"/>
      <c r="F841" s="123"/>
      <c r="G841" s="123"/>
      <c r="H841" s="123"/>
      <c r="I841" s="24"/>
      <c r="J841" s="24"/>
    </row>
    <row r="842" spans="1:18" s="69" customFormat="1" ht="26.1" customHeight="1">
      <c r="A842" s="176"/>
      <c r="B842" s="176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</row>
    <row r="843" spans="1:18" s="24" customFormat="1" ht="26.1" customHeight="1">
      <c r="A843" s="176"/>
      <c r="B843" s="176"/>
      <c r="Q843" s="69"/>
      <c r="R843" s="69"/>
    </row>
    <row r="844" spans="1:18" s="24" customFormat="1" ht="32.25" customHeight="1">
      <c r="A844" s="176"/>
      <c r="B844" s="177"/>
      <c r="K844" s="69"/>
      <c r="L844" s="69"/>
      <c r="M844" s="69"/>
      <c r="N844" s="69"/>
      <c r="O844" s="69"/>
      <c r="P844" s="69"/>
      <c r="Q844" s="69"/>
      <c r="R844" s="69"/>
    </row>
    <row r="845" spans="1:18" s="24" customFormat="1" ht="32.25" customHeight="1">
      <c r="A845" s="228"/>
      <c r="B845" s="249"/>
      <c r="K845" s="69"/>
      <c r="L845" s="69"/>
      <c r="M845" s="69"/>
      <c r="N845" s="69"/>
      <c r="O845" s="69"/>
      <c r="P845" s="69"/>
    </row>
    <row r="846" spans="1:18" s="69" customFormat="1" ht="32.25" customHeight="1">
      <c r="A846" s="176"/>
      <c r="B846" s="176"/>
      <c r="C846" s="24"/>
      <c r="D846" s="24"/>
      <c r="E846" s="24"/>
      <c r="F846" s="24"/>
      <c r="G846" s="24"/>
      <c r="H846" s="24"/>
      <c r="I846" s="24"/>
      <c r="J846" s="24"/>
      <c r="Q846" s="24"/>
      <c r="R846" s="24"/>
    </row>
    <row r="847" spans="1:18" s="69" customFormat="1" ht="26.1" customHeight="1">
      <c r="A847" s="176"/>
      <c r="B847" s="176"/>
      <c r="C847" s="24"/>
      <c r="D847" s="24"/>
      <c r="E847" s="24"/>
      <c r="F847" s="24"/>
      <c r="G847" s="24"/>
      <c r="H847" s="24"/>
      <c r="I847" s="123"/>
      <c r="J847" s="123"/>
    </row>
    <row r="848" spans="1:18" s="69" customFormat="1" ht="26.1" customHeight="1">
      <c r="A848" s="176"/>
      <c r="B848" s="177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</row>
    <row r="849" spans="1:18" s="69" customFormat="1" ht="26.1" customHeight="1">
      <c r="A849" s="176"/>
      <c r="B849" s="177"/>
      <c r="C849" s="24"/>
      <c r="D849" s="24"/>
      <c r="E849" s="24"/>
      <c r="F849" s="24"/>
      <c r="G849" s="24"/>
      <c r="H849" s="24"/>
      <c r="I849" s="24"/>
      <c r="J849" s="24"/>
    </row>
    <row r="850" spans="1:18" s="24" customFormat="1" ht="26.1" customHeight="1">
      <c r="A850" s="176"/>
      <c r="B850" s="177"/>
    </row>
    <row r="851" spans="1:18" ht="26.1" customHeight="1">
      <c r="A851" s="201"/>
      <c r="B851" s="202"/>
      <c r="C851" s="123"/>
      <c r="D851" s="123"/>
      <c r="E851" s="123"/>
      <c r="F851" s="123"/>
      <c r="G851" s="123"/>
      <c r="H851" s="123"/>
      <c r="I851" s="123"/>
      <c r="J851" s="123"/>
      <c r="K851" s="69"/>
      <c r="L851" s="69"/>
      <c r="M851" s="69"/>
      <c r="N851" s="69"/>
      <c r="O851" s="69"/>
      <c r="P851" s="69"/>
      <c r="Q851" s="69"/>
      <c r="R851" s="69"/>
    </row>
    <row r="852" spans="1:18" s="69" customFormat="1" ht="26.1" customHeight="1">
      <c r="A852" s="176"/>
      <c r="B852" s="176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</row>
    <row r="853" spans="1:18" s="24" customFormat="1" ht="26.1" customHeight="1">
      <c r="A853" s="176"/>
      <c r="B853" s="177"/>
      <c r="K853" s="69"/>
      <c r="L853" s="69"/>
      <c r="M853" s="69"/>
      <c r="N853" s="69"/>
      <c r="O853" s="69"/>
      <c r="P853" s="69"/>
      <c r="Q853" s="69"/>
      <c r="R853" s="69"/>
    </row>
    <row r="854" spans="1:18" s="24" customFormat="1" ht="26.1" customHeight="1">
      <c r="A854" s="176"/>
      <c r="B854" s="176"/>
      <c r="Q854" s="73"/>
      <c r="R854" s="73"/>
    </row>
    <row r="855" spans="1:18" s="24" customFormat="1" ht="26.1" customHeight="1">
      <c r="A855" s="201"/>
      <c r="B855" s="202"/>
      <c r="C855" s="123"/>
      <c r="D855" s="123"/>
      <c r="E855" s="123"/>
      <c r="F855" s="123"/>
      <c r="G855" s="123"/>
      <c r="H855" s="123"/>
    </row>
    <row r="856" spans="1:18" s="69" customFormat="1" ht="26.1" customHeight="1">
      <c r="A856" s="176"/>
      <c r="B856" s="176"/>
      <c r="C856" s="24"/>
      <c r="D856" s="24"/>
      <c r="E856" s="24"/>
      <c r="F856" s="24"/>
      <c r="G856" s="24"/>
      <c r="H856" s="24"/>
      <c r="I856" s="24"/>
      <c r="J856" s="24"/>
      <c r="K856" s="123"/>
      <c r="L856" s="123"/>
      <c r="M856" s="123"/>
      <c r="N856" s="123"/>
      <c r="O856" s="123"/>
      <c r="P856" s="123"/>
    </row>
    <row r="857" spans="1:18" s="69" customFormat="1" ht="26.1" customHeight="1">
      <c r="A857" s="176"/>
      <c r="B857" s="177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</row>
    <row r="858" spans="1:18" s="24" customFormat="1" ht="26.1" customHeight="1">
      <c r="A858" s="176"/>
      <c r="B858" s="176"/>
      <c r="Q858" s="123"/>
      <c r="R858" s="123"/>
    </row>
    <row r="859" spans="1:18" s="69" customFormat="1" ht="26.1" customHeight="1">
      <c r="A859" s="176"/>
      <c r="B859" s="176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</row>
    <row r="860" spans="1:18" s="69" customFormat="1" ht="26.1" customHeight="1">
      <c r="A860" s="176"/>
      <c r="B860" s="176"/>
      <c r="C860" s="24"/>
      <c r="D860" s="24"/>
      <c r="E860" s="24"/>
      <c r="F860" s="24"/>
      <c r="G860" s="24"/>
      <c r="H860" s="24"/>
      <c r="I860" s="24"/>
      <c r="J860" s="24"/>
      <c r="K860" s="88"/>
      <c r="L860" s="88"/>
      <c r="M860" s="88"/>
      <c r="N860" s="88"/>
      <c r="O860" s="88"/>
      <c r="P860" s="88"/>
    </row>
    <row r="861" spans="1:18" s="24" customFormat="1" ht="26.1" customHeight="1">
      <c r="A861" s="170"/>
      <c r="B861" s="170"/>
    </row>
    <row r="862" spans="1:18" s="69" customFormat="1" ht="47.25" customHeight="1">
      <c r="A862" s="170"/>
      <c r="B862" s="170"/>
      <c r="C862" s="24"/>
      <c r="D862" s="24"/>
      <c r="E862" s="24"/>
      <c r="F862" s="24"/>
      <c r="G862" s="24"/>
      <c r="H862" s="24"/>
      <c r="I862" s="24"/>
      <c r="J862" s="24"/>
    </row>
    <row r="863" spans="1:18" s="24" customFormat="1" ht="47.25" customHeight="1">
      <c r="A863" s="170"/>
      <c r="B863" s="170"/>
      <c r="K863" s="69"/>
      <c r="L863" s="69"/>
      <c r="M863" s="69"/>
      <c r="N863" s="69"/>
      <c r="O863" s="69"/>
      <c r="P863" s="69"/>
      <c r="Q863" s="69"/>
      <c r="R863" s="69"/>
    </row>
    <row r="864" spans="1:18" s="69" customFormat="1" ht="26.1" customHeight="1">
      <c r="A864" s="253"/>
      <c r="B864" s="254"/>
      <c r="C864" s="24"/>
      <c r="D864" s="24"/>
      <c r="E864" s="24"/>
      <c r="F864" s="24"/>
      <c r="G864" s="24"/>
      <c r="H864" s="24"/>
      <c r="I864" s="24"/>
      <c r="J864" s="24"/>
    </row>
    <row r="865" spans="1:18" s="69" customFormat="1" ht="26.1" customHeight="1">
      <c r="A865" s="203"/>
      <c r="B865" s="203"/>
      <c r="C865" s="24"/>
      <c r="D865" s="24"/>
      <c r="E865" s="24"/>
      <c r="F865" s="24"/>
      <c r="G865" s="24"/>
      <c r="H865" s="24"/>
      <c r="I865" s="24"/>
      <c r="J865" s="24"/>
    </row>
    <row r="866" spans="1:18" s="69" customFormat="1" ht="26.1" customHeight="1">
      <c r="A866" s="185"/>
      <c r="B866" s="186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</row>
    <row r="867" spans="1:18" s="69" customFormat="1" ht="45.75" customHeight="1">
      <c r="A867" s="228"/>
      <c r="B867" s="249"/>
      <c r="C867" s="24"/>
      <c r="D867" s="24"/>
      <c r="E867" s="24"/>
      <c r="F867" s="24"/>
      <c r="G867" s="24"/>
      <c r="H867" s="24"/>
      <c r="I867" s="24"/>
      <c r="J867" s="24"/>
      <c r="Q867" s="73"/>
      <c r="R867" s="73"/>
    </row>
    <row r="868" spans="1:18" s="69" customFormat="1" ht="34.5" customHeight="1">
      <c r="A868" s="176"/>
      <c r="B868" s="177"/>
      <c r="C868" s="24"/>
      <c r="D868" s="24"/>
      <c r="E868" s="24"/>
      <c r="F868" s="24"/>
      <c r="G868" s="24"/>
      <c r="H868" s="24"/>
      <c r="I868" s="24"/>
      <c r="J868" s="24"/>
      <c r="K868" s="190" t="e">
        <f>#REF!</f>
        <v>#REF!</v>
      </c>
      <c r="Q868" s="24"/>
      <c r="R868" s="24"/>
    </row>
    <row r="869" spans="1:18" s="69" customFormat="1" ht="26.1" customHeight="1">
      <c r="A869" s="176"/>
      <c r="B869" s="177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</row>
    <row r="870" spans="1:18" s="24" customFormat="1" ht="26.1" customHeight="1">
      <c r="A870" s="176"/>
      <c r="B870" s="176"/>
      <c r="K870" s="69"/>
      <c r="L870" s="69"/>
      <c r="M870" s="69"/>
      <c r="N870" s="69"/>
      <c r="O870" s="69"/>
      <c r="P870" s="69"/>
      <c r="Q870" s="69"/>
      <c r="R870" s="69"/>
    </row>
    <row r="871" spans="1:18" s="73" customFormat="1" ht="26.1" customHeight="1">
      <c r="A871" s="176"/>
      <c r="B871" s="177"/>
      <c r="C871" s="24"/>
      <c r="D871" s="24"/>
      <c r="E871" s="24"/>
      <c r="F871" s="24"/>
      <c r="G871" s="24"/>
      <c r="H871" s="24"/>
      <c r="I871" s="24"/>
      <c r="J871" s="24"/>
      <c r="K871" s="69"/>
      <c r="L871" s="69"/>
      <c r="M871" s="69"/>
      <c r="N871" s="69"/>
      <c r="O871" s="69"/>
      <c r="P871" s="69"/>
      <c r="Q871" s="69"/>
      <c r="R871" s="69"/>
    </row>
    <row r="872" spans="1:18" s="24" customFormat="1" ht="31.5" customHeight="1">
      <c r="A872" s="176"/>
      <c r="B872" s="177"/>
      <c r="K872" s="69"/>
      <c r="L872" s="69"/>
      <c r="M872" s="69"/>
      <c r="N872" s="69"/>
      <c r="O872" s="69"/>
      <c r="P872" s="69"/>
    </row>
    <row r="873" spans="1:18" s="69" customFormat="1" ht="34.5" customHeight="1">
      <c r="A873" s="176"/>
      <c r="B873" s="176"/>
      <c r="C873" s="24"/>
      <c r="D873" s="24"/>
      <c r="E873" s="24"/>
      <c r="F873" s="24"/>
      <c r="G873" s="24"/>
      <c r="H873" s="24"/>
      <c r="I873" s="24"/>
      <c r="J873" s="24"/>
    </row>
    <row r="874" spans="1:18" s="69" customFormat="1" ht="33.75" customHeight="1">
      <c r="A874" s="176"/>
      <c r="B874" s="177"/>
      <c r="C874" s="24"/>
      <c r="D874" s="24"/>
      <c r="E874" s="24"/>
      <c r="F874" s="24"/>
      <c r="G874" s="24"/>
      <c r="H874" s="24"/>
      <c r="I874" s="24"/>
      <c r="J874" s="24"/>
    </row>
    <row r="875" spans="1:18" s="24" customFormat="1" ht="32.25" customHeight="1">
      <c r="A875" s="176"/>
      <c r="B875" s="177"/>
      <c r="Q875" s="69"/>
      <c r="R875" s="69"/>
    </row>
    <row r="876" spans="1:18" s="24" customFormat="1" ht="37.5" customHeight="1">
      <c r="A876" s="176"/>
      <c r="B876" s="177"/>
    </row>
    <row r="877" spans="1:18" s="24" customFormat="1" ht="26.25" customHeight="1">
      <c r="A877" s="176"/>
      <c r="B877" s="177"/>
      <c r="K877" s="69"/>
      <c r="L877" s="69"/>
      <c r="M877" s="69"/>
      <c r="N877" s="69"/>
      <c r="O877" s="69"/>
      <c r="P877" s="69"/>
      <c r="Q877" s="69"/>
      <c r="R877" s="69"/>
    </row>
    <row r="878" spans="1:18" s="24" customFormat="1" ht="30.75" customHeight="1">
      <c r="A878" s="176"/>
      <c r="B878" s="177"/>
      <c r="Q878" s="69"/>
      <c r="R878" s="69"/>
    </row>
    <row r="879" spans="1:18" s="24" customFormat="1" ht="35.25" customHeight="1">
      <c r="A879" s="176"/>
      <c r="B879" s="176"/>
      <c r="K879" s="69"/>
      <c r="L879" s="69"/>
      <c r="M879" s="69"/>
      <c r="N879" s="69"/>
      <c r="O879" s="69"/>
      <c r="P879" s="69"/>
      <c r="Q879" s="69"/>
      <c r="R879" s="69"/>
    </row>
    <row r="880" spans="1:18" s="24" customFormat="1" ht="24.9" customHeight="1">
      <c r="A880" s="176"/>
      <c r="B880" s="176"/>
    </row>
    <row r="881" spans="1:23" s="24" customFormat="1" ht="24.9" customHeight="1">
      <c r="A881" s="176"/>
      <c r="B881" s="177"/>
      <c r="K881" s="69"/>
      <c r="L881" s="69"/>
      <c r="M881" s="69"/>
      <c r="N881" s="69"/>
      <c r="O881" s="69"/>
      <c r="P881" s="69"/>
    </row>
    <row r="882" spans="1:23" s="69" customFormat="1" ht="24.9" customHeight="1">
      <c r="A882" s="176"/>
      <c r="B882" s="176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</row>
    <row r="883" spans="1:23" s="24" customFormat="1" ht="24.9" customHeight="1">
      <c r="A883" s="176"/>
      <c r="B883" s="177"/>
      <c r="K883" s="69"/>
      <c r="L883" s="69"/>
      <c r="M883" s="69"/>
      <c r="N883" s="69"/>
      <c r="O883" s="69"/>
      <c r="P883" s="69"/>
      <c r="Q883" s="69"/>
      <c r="R883" s="69"/>
    </row>
    <row r="884" spans="1:23" s="24" customFormat="1" ht="24.9" customHeight="1">
      <c r="A884" s="176"/>
      <c r="B884" s="176"/>
      <c r="K884" s="73"/>
      <c r="L884" s="73"/>
      <c r="M884" s="73"/>
      <c r="N884" s="73"/>
      <c r="O884" s="73"/>
      <c r="P884" s="73"/>
      <c r="Q884" s="69"/>
      <c r="R884" s="69"/>
    </row>
    <row r="885" spans="1:23" s="24" customFormat="1" ht="24.9" customHeight="1">
      <c r="A885" s="228"/>
      <c r="B885" s="249"/>
      <c r="Q885" s="69"/>
      <c r="R885" s="69"/>
    </row>
    <row r="886" spans="1:23" s="24" customFormat="1" ht="24.9" customHeight="1">
      <c r="A886" s="176"/>
      <c r="B886" s="176"/>
      <c r="K886" s="69"/>
      <c r="L886" s="69"/>
      <c r="M886" s="69"/>
      <c r="N886" s="69"/>
      <c r="O886" s="69"/>
      <c r="P886" s="69"/>
    </row>
    <row r="887" spans="1:23" s="24" customFormat="1" ht="24.9" customHeight="1">
      <c r="A887" s="176"/>
      <c r="B887" s="177"/>
    </row>
    <row r="888" spans="1:23" s="175" customFormat="1" ht="24.9" customHeight="1">
      <c r="A888" s="176"/>
      <c r="B888" s="177"/>
      <c r="C888" s="24"/>
      <c r="D888" s="24"/>
      <c r="E888" s="24"/>
      <c r="F888" s="24"/>
      <c r="G888" s="24"/>
      <c r="H888" s="24"/>
      <c r="I888" s="24"/>
      <c r="J888" s="24"/>
      <c r="K888" s="123"/>
      <c r="L888" s="123"/>
      <c r="M888" s="123"/>
      <c r="N888" s="123"/>
      <c r="O888" s="123"/>
      <c r="P888" s="123"/>
      <c r="Q888" s="69"/>
      <c r="R888" s="69"/>
    </row>
    <row r="889" spans="1:23" s="24" customFormat="1" ht="24.9" customHeight="1">
      <c r="A889" s="176"/>
      <c r="B889" s="176"/>
      <c r="Q889" s="69"/>
      <c r="R889" s="69"/>
    </row>
    <row r="890" spans="1:23" s="24" customFormat="1" ht="24.9" customHeight="1">
      <c r="A890" s="176"/>
      <c r="B890" s="177"/>
      <c r="K890" s="69"/>
      <c r="L890" s="69"/>
      <c r="M890" s="69"/>
      <c r="N890" s="69"/>
      <c r="O890" s="69"/>
      <c r="P890" s="69"/>
      <c r="Q890" s="69"/>
      <c r="R890" s="69"/>
    </row>
    <row r="891" spans="1:23" s="24" customFormat="1" ht="24.9" customHeight="1">
      <c r="A891" s="176"/>
      <c r="B891" s="176"/>
      <c r="Q891" s="69"/>
      <c r="R891" s="69"/>
    </row>
    <row r="892" spans="1:23" s="24" customFormat="1" ht="24.9" customHeight="1">
      <c r="A892" s="201"/>
      <c r="B892" s="201"/>
      <c r="K892" s="69"/>
      <c r="L892" s="69"/>
      <c r="M892" s="69"/>
      <c r="N892" s="69"/>
      <c r="O892" s="69"/>
      <c r="P892" s="69"/>
      <c r="S892" s="123"/>
      <c r="T892" s="123"/>
      <c r="U892" s="123"/>
      <c r="V892" s="123"/>
      <c r="W892" s="123"/>
    </row>
    <row r="893" spans="1:23" s="24" customFormat="1" ht="24.9" customHeight="1">
      <c r="A893" s="176"/>
      <c r="B893" s="176"/>
      <c r="K893" s="69"/>
      <c r="L893" s="69"/>
      <c r="M893" s="69"/>
      <c r="N893" s="69"/>
      <c r="O893" s="69"/>
      <c r="P893" s="69"/>
      <c r="Q893" s="88"/>
      <c r="R893" s="88"/>
    </row>
    <row r="894" spans="1:23" s="24" customFormat="1" ht="24.9" customHeight="1">
      <c r="A894" s="176"/>
      <c r="B894" s="177"/>
      <c r="K894" s="69"/>
      <c r="L894" s="69"/>
      <c r="M894" s="69"/>
      <c r="N894" s="69"/>
      <c r="O894" s="69"/>
      <c r="P894" s="69"/>
    </row>
    <row r="895" spans="1:23" s="24" customFormat="1" ht="24.9" customHeight="1">
      <c r="A895" s="176"/>
      <c r="B895" s="176"/>
      <c r="K895" s="69"/>
      <c r="L895" s="69"/>
      <c r="M895" s="69"/>
      <c r="N895" s="69"/>
      <c r="O895" s="69"/>
      <c r="P895" s="69"/>
      <c r="Q895" s="69"/>
      <c r="R895" s="69"/>
    </row>
    <row r="896" spans="1:23" s="24" customFormat="1" ht="24.9" customHeight="1">
      <c r="A896" s="176"/>
      <c r="B896" s="177"/>
      <c r="Q896" s="69"/>
      <c r="R896" s="69"/>
    </row>
    <row r="897" spans="1:18" s="24" customFormat="1" ht="24.9" customHeight="1">
      <c r="A897" s="176"/>
      <c r="B897" s="177"/>
      <c r="K897" s="73"/>
      <c r="L897" s="73"/>
      <c r="M897" s="73"/>
      <c r="N897" s="73"/>
      <c r="O897" s="73"/>
      <c r="P897" s="73"/>
    </row>
    <row r="898" spans="1:18" s="175" customFormat="1" ht="24.9" customHeight="1">
      <c r="A898" s="176"/>
      <c r="B898" s="177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</row>
    <row r="899" spans="1:18" s="24" customFormat="1" ht="24.9" customHeight="1">
      <c r="A899" s="176"/>
      <c r="B899" s="177"/>
      <c r="K899" s="69"/>
      <c r="L899" s="69"/>
      <c r="M899" s="69"/>
      <c r="N899" s="69"/>
      <c r="O899" s="69"/>
      <c r="P899" s="69"/>
    </row>
    <row r="900" spans="1:18" s="24" customFormat="1" ht="24.9" customHeight="1">
      <c r="A900" s="176"/>
      <c r="B900" s="176"/>
      <c r="K900" s="69"/>
      <c r="L900" s="69"/>
      <c r="M900" s="69"/>
      <c r="N900" s="69"/>
      <c r="O900" s="69"/>
      <c r="P900" s="69"/>
    </row>
    <row r="901" spans="1:18" s="123" customFormat="1" ht="41.25" customHeight="1">
      <c r="A901" s="176"/>
      <c r="B901" s="177"/>
      <c r="C901" s="24"/>
      <c r="D901" s="24"/>
      <c r="E901" s="24"/>
      <c r="F901" s="24"/>
      <c r="G901" s="24"/>
      <c r="H901" s="24"/>
      <c r="I901" s="24"/>
      <c r="J901" s="24"/>
      <c r="K901" s="69"/>
      <c r="L901" s="69"/>
      <c r="M901" s="69"/>
      <c r="N901" s="69"/>
      <c r="O901" s="69"/>
      <c r="P901" s="69"/>
      <c r="Q901" s="24"/>
      <c r="R901" s="24"/>
    </row>
    <row r="902" spans="1:18" s="24" customFormat="1" ht="24.9" customHeight="1">
      <c r="A902" s="176"/>
      <c r="B902" s="176"/>
    </row>
    <row r="903" spans="1:18" s="24" customFormat="1" ht="24.9" customHeight="1">
      <c r="A903" s="176"/>
      <c r="B903" s="177"/>
      <c r="K903" s="69"/>
      <c r="L903" s="69"/>
      <c r="M903" s="69"/>
      <c r="N903" s="69"/>
      <c r="O903" s="69"/>
      <c r="P903" s="69"/>
      <c r="Q903" s="69"/>
      <c r="R903" s="69"/>
    </row>
    <row r="904" spans="1:18" s="24" customFormat="1" ht="24.9" customHeight="1">
      <c r="A904" s="176"/>
      <c r="B904" s="177"/>
      <c r="K904" s="69"/>
      <c r="L904" s="69"/>
      <c r="M904" s="69"/>
      <c r="N904" s="69"/>
      <c r="O904" s="69"/>
      <c r="P904" s="69"/>
      <c r="Q904" s="69"/>
      <c r="R904" s="69"/>
    </row>
    <row r="905" spans="1:18" s="24" customFormat="1" ht="24.9" customHeight="1">
      <c r="A905" s="176"/>
      <c r="B905" s="177"/>
      <c r="K905" s="69"/>
      <c r="L905" s="69"/>
      <c r="M905" s="69"/>
      <c r="N905" s="69"/>
      <c r="O905" s="69"/>
      <c r="P905" s="69"/>
      <c r="Q905" s="69"/>
      <c r="R905" s="69"/>
    </row>
    <row r="906" spans="1:18" s="24" customFormat="1" ht="24.9" customHeight="1">
      <c r="A906" s="176"/>
      <c r="B906" s="176"/>
      <c r="Q906" s="69"/>
      <c r="R906" s="69"/>
    </row>
    <row r="907" spans="1:18" s="24" customFormat="1" ht="24.9" customHeight="1">
      <c r="A907" s="176"/>
      <c r="B907" s="177"/>
      <c r="K907" s="69"/>
      <c r="L907" s="69"/>
      <c r="M907" s="69"/>
      <c r="N907" s="69"/>
      <c r="O907" s="69"/>
      <c r="P907" s="69"/>
      <c r="Q907" s="69"/>
      <c r="R907" s="69"/>
    </row>
    <row r="908" spans="1:18" s="24" customFormat="1" ht="24.9" customHeight="1">
      <c r="A908" s="176"/>
      <c r="B908" s="177"/>
      <c r="K908" s="69"/>
      <c r="L908" s="69"/>
      <c r="M908" s="69"/>
      <c r="N908" s="69"/>
      <c r="O908" s="69"/>
      <c r="P908" s="69"/>
    </row>
    <row r="909" spans="1:18" s="24" customFormat="1" ht="24.9" customHeight="1">
      <c r="A909" s="176"/>
      <c r="B909" s="177"/>
      <c r="K909" s="69"/>
      <c r="L909" s="69"/>
      <c r="M909" s="69"/>
      <c r="N909" s="69"/>
      <c r="O909" s="69"/>
      <c r="P909" s="69"/>
      <c r="Q909" s="69"/>
      <c r="R909" s="69"/>
    </row>
    <row r="910" spans="1:18" s="24" customFormat="1" ht="24.9" customHeight="1">
      <c r="A910" s="176"/>
      <c r="B910" s="176"/>
    </row>
    <row r="911" spans="1:18" s="24" customFormat="1" ht="24.9" customHeight="1">
      <c r="A911" s="176"/>
      <c r="B911" s="177"/>
      <c r="Q911" s="69"/>
      <c r="R911" s="69"/>
    </row>
    <row r="912" spans="1:18" s="252" customFormat="1" ht="24.9" customHeight="1">
      <c r="A912" s="176"/>
      <c r="B912" s="177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</row>
    <row r="913" spans="1:18" s="24" customFormat="1" ht="24.9" customHeight="1">
      <c r="A913" s="176"/>
      <c r="B913" s="177"/>
      <c r="K913" s="69"/>
      <c r="L913" s="69"/>
      <c r="M913" s="69"/>
      <c r="N913" s="69"/>
      <c r="O913" s="69"/>
      <c r="P913" s="69"/>
      <c r="Q913" s="69"/>
      <c r="R913" s="69"/>
    </row>
    <row r="914" spans="1:18" s="24" customFormat="1" ht="24.9" customHeight="1">
      <c r="A914" s="176"/>
      <c r="B914" s="176"/>
      <c r="K914" s="69"/>
      <c r="L914" s="69"/>
      <c r="M914" s="69"/>
      <c r="N914" s="69"/>
      <c r="O914" s="69"/>
      <c r="P914" s="69"/>
      <c r="Q914" s="69"/>
      <c r="R914" s="69"/>
    </row>
    <row r="915" spans="1:18" s="24" customFormat="1" ht="24.9" customHeight="1">
      <c r="A915" s="176"/>
      <c r="B915" s="176"/>
      <c r="K915" s="69"/>
      <c r="L915" s="69"/>
      <c r="M915" s="69"/>
      <c r="N915" s="69"/>
      <c r="O915" s="69"/>
      <c r="P915" s="69"/>
      <c r="Q915" s="69"/>
      <c r="R915" s="69"/>
    </row>
    <row r="916" spans="1:18" s="24" customFormat="1" ht="24.9" customHeight="1">
      <c r="A916" s="176"/>
      <c r="B916" s="176"/>
      <c r="Q916" s="69"/>
      <c r="R916" s="69"/>
    </row>
    <row r="917" spans="1:18" s="24" customFormat="1" ht="24.9" customHeight="1">
      <c r="A917" s="176"/>
      <c r="B917" s="177"/>
    </row>
    <row r="918" spans="1:18" s="24" customFormat="1" ht="24.9" customHeight="1">
      <c r="A918" s="176"/>
      <c r="B918" s="177"/>
      <c r="K918" s="69"/>
      <c r="L918" s="69"/>
      <c r="M918" s="69"/>
      <c r="N918" s="69"/>
      <c r="O918" s="69"/>
      <c r="P918" s="69"/>
      <c r="Q918" s="69"/>
      <c r="R918" s="69"/>
    </row>
    <row r="919" spans="1:18" s="24" customFormat="1" ht="24.9" customHeight="1">
      <c r="A919" s="176"/>
      <c r="B919" s="177"/>
      <c r="K919" s="69"/>
      <c r="L919" s="69"/>
      <c r="M919" s="69"/>
      <c r="N919" s="69"/>
      <c r="O919" s="69"/>
      <c r="P919" s="69"/>
      <c r="Q919" s="69"/>
      <c r="R919" s="69"/>
    </row>
    <row r="920" spans="1:18" s="24" customFormat="1" ht="24.9" customHeight="1">
      <c r="A920" s="176"/>
      <c r="B920" s="176"/>
      <c r="K920" s="69"/>
      <c r="L920" s="69"/>
      <c r="M920" s="69"/>
      <c r="N920" s="69"/>
      <c r="O920" s="69"/>
      <c r="P920" s="69"/>
      <c r="Q920" s="73"/>
      <c r="R920" s="73"/>
    </row>
    <row r="921" spans="1:18" s="24" customFormat="1" ht="24.9" customHeight="1">
      <c r="A921" s="176"/>
      <c r="B921" s="176"/>
      <c r="K921" s="69"/>
      <c r="L921" s="69"/>
      <c r="M921" s="69"/>
      <c r="N921" s="69"/>
      <c r="O921" s="69"/>
      <c r="P921" s="69"/>
    </row>
    <row r="922" spans="1:18" s="24" customFormat="1" ht="24.9" customHeight="1">
      <c r="A922" s="176"/>
      <c r="B922" s="177"/>
    </row>
    <row r="923" spans="1:18" s="24" customFormat="1" ht="24.9" customHeight="1">
      <c r="A923" s="176"/>
      <c r="B923" s="177"/>
      <c r="I923" s="123"/>
      <c r="J923" s="123"/>
      <c r="K923" s="88"/>
      <c r="L923" s="88"/>
      <c r="M923" s="88"/>
      <c r="N923" s="88"/>
      <c r="O923" s="88"/>
      <c r="P923" s="88"/>
      <c r="Q923" s="69"/>
      <c r="R923" s="69"/>
    </row>
    <row r="924" spans="1:18" s="24" customFormat="1" ht="24.9" customHeight="1">
      <c r="A924" s="176"/>
      <c r="B924" s="177"/>
      <c r="I924" s="123"/>
      <c r="J924" s="123"/>
    </row>
    <row r="925" spans="1:18" s="24" customFormat="1" ht="24.9" customHeight="1">
      <c r="A925" s="176"/>
      <c r="B925" s="177"/>
      <c r="K925" s="69"/>
      <c r="L925" s="69"/>
      <c r="M925" s="69"/>
      <c r="N925" s="69"/>
      <c r="O925" s="69"/>
      <c r="P925" s="69"/>
      <c r="Q925" s="69"/>
      <c r="R925" s="69"/>
    </row>
    <row r="926" spans="1:18" s="24" customFormat="1" ht="24.9" customHeight="1">
      <c r="A926" s="170"/>
      <c r="B926" s="170"/>
      <c r="K926" s="69"/>
      <c r="L926" s="69"/>
      <c r="M926" s="69"/>
      <c r="N926" s="69"/>
      <c r="O926" s="69"/>
      <c r="P926" s="69"/>
    </row>
    <row r="927" spans="1:18" s="24" customFormat="1" ht="24.9" customHeight="1">
      <c r="A927" s="172"/>
      <c r="B927" s="173"/>
      <c r="C927" s="123"/>
      <c r="D927" s="123"/>
      <c r="E927" s="123"/>
      <c r="F927" s="123"/>
      <c r="G927" s="123"/>
      <c r="H927" s="123"/>
      <c r="Q927" s="69"/>
      <c r="R927" s="69"/>
    </row>
    <row r="928" spans="1:18" s="24" customFormat="1" ht="24.9" customHeight="1">
      <c r="A928" s="172"/>
      <c r="B928" s="172"/>
      <c r="C928" s="123"/>
      <c r="D928" s="123"/>
      <c r="E928" s="123"/>
      <c r="F928" s="123"/>
      <c r="G928" s="123"/>
      <c r="H928" s="123"/>
    </row>
    <row r="929" spans="1:18" s="24" customFormat="1" ht="24.9" customHeight="1">
      <c r="A929" s="170"/>
      <c r="B929" s="171"/>
      <c r="Q929" s="69"/>
      <c r="R929" s="69"/>
    </row>
    <row r="930" spans="1:18" s="24" customFormat="1" ht="24.9" customHeight="1">
      <c r="A930" s="170"/>
      <c r="B930" s="171"/>
      <c r="Q930" s="69"/>
      <c r="R930" s="69"/>
    </row>
    <row r="931" spans="1:18" s="24" customFormat="1" ht="24.9" customHeight="1">
      <c r="A931" s="170"/>
      <c r="B931" s="170"/>
    </row>
    <row r="932" spans="1:18" s="24" customFormat="1" ht="24.9" customHeight="1">
      <c r="A932" s="170"/>
      <c r="B932" s="170"/>
      <c r="Q932" s="69"/>
      <c r="R932" s="69"/>
    </row>
    <row r="933" spans="1:18" s="24" customFormat="1" ht="24.9" customHeight="1">
      <c r="A933" s="170"/>
      <c r="B933" s="170"/>
      <c r="K933" s="69"/>
      <c r="L933" s="69"/>
      <c r="M933" s="69"/>
      <c r="N933" s="69"/>
      <c r="O933" s="69"/>
      <c r="P933" s="69"/>
    </row>
    <row r="934" spans="1:18" s="24" customFormat="1" ht="24.9" customHeight="1">
      <c r="A934" s="170"/>
      <c r="B934" s="170"/>
      <c r="K934" s="69"/>
      <c r="L934" s="69"/>
      <c r="M934" s="69"/>
      <c r="N934" s="69"/>
      <c r="O934" s="69"/>
      <c r="P934" s="69"/>
      <c r="Q934" s="69"/>
      <c r="R934" s="69"/>
    </row>
    <row r="935" spans="1:18" s="24" customFormat="1" ht="24.9" customHeight="1">
      <c r="A935" s="170"/>
      <c r="B935" s="170"/>
      <c r="K935" s="69"/>
      <c r="L935" s="69"/>
      <c r="M935" s="69"/>
      <c r="N935" s="69"/>
      <c r="O935" s="69"/>
      <c r="P935" s="69"/>
    </row>
    <row r="936" spans="1:18" s="24" customFormat="1" ht="24.9" customHeight="1">
      <c r="A936" s="170"/>
      <c r="B936" s="170"/>
      <c r="K936" s="69"/>
      <c r="L936" s="69"/>
      <c r="M936" s="69"/>
      <c r="N936" s="69"/>
      <c r="O936" s="69"/>
      <c r="P936" s="69"/>
      <c r="Q936" s="69"/>
      <c r="R936" s="69"/>
    </row>
    <row r="937" spans="1:18" s="24" customFormat="1" ht="24.9" customHeight="1">
      <c r="A937" s="170"/>
      <c r="B937" s="171"/>
      <c r="K937" s="69"/>
      <c r="L937" s="69"/>
      <c r="M937" s="69"/>
      <c r="N937" s="69"/>
      <c r="O937" s="69"/>
      <c r="P937" s="69"/>
      <c r="Q937" s="69"/>
      <c r="R937" s="69"/>
    </row>
    <row r="938" spans="1:18" s="24" customFormat="1" ht="24.9" customHeight="1">
      <c r="A938" s="170"/>
      <c r="B938" s="171"/>
    </row>
    <row r="939" spans="1:18" s="24" customFormat="1" ht="24.9" customHeight="1">
      <c r="A939" s="170"/>
      <c r="B939" s="171"/>
      <c r="K939" s="69"/>
      <c r="L939" s="69"/>
      <c r="M939" s="69"/>
      <c r="N939" s="69"/>
      <c r="O939" s="69"/>
      <c r="P939" s="69"/>
    </row>
    <row r="940" spans="1:18" s="24" customFormat="1" ht="24.9" customHeight="1">
      <c r="A940" s="170"/>
      <c r="B940" s="171"/>
    </row>
    <row r="941" spans="1:18" s="24" customFormat="1" ht="24.9" customHeight="1">
      <c r="A941" s="170"/>
      <c r="B941" s="171"/>
      <c r="K941" s="69"/>
      <c r="L941" s="69"/>
      <c r="M941" s="69"/>
      <c r="N941" s="69"/>
      <c r="O941" s="69"/>
      <c r="P941" s="69"/>
      <c r="Q941" s="69"/>
      <c r="R941" s="69"/>
    </row>
    <row r="942" spans="1:18" s="24" customFormat="1" ht="24.9" customHeight="1">
      <c r="A942" s="170"/>
      <c r="B942" s="170"/>
      <c r="Q942" s="69"/>
      <c r="R942" s="69"/>
    </row>
    <row r="943" spans="1:18" s="24" customFormat="1" ht="24.9" customHeight="1">
      <c r="A943" s="170"/>
      <c r="B943" s="171"/>
      <c r="K943" s="190" t="e">
        <f>#REF!</f>
        <v>#REF!</v>
      </c>
      <c r="L943" s="69"/>
      <c r="M943" s="69"/>
      <c r="N943" s="69"/>
      <c r="O943" s="69"/>
      <c r="P943" s="69"/>
      <c r="Q943" s="69"/>
      <c r="R943" s="69"/>
    </row>
    <row r="944" spans="1:18" s="24" customFormat="1" ht="24.9" customHeight="1">
      <c r="A944" s="170"/>
      <c r="B944" s="170"/>
      <c r="K944" s="69"/>
      <c r="L944" s="69"/>
      <c r="M944" s="69"/>
      <c r="N944" s="69"/>
      <c r="O944" s="69"/>
      <c r="P944" s="69"/>
      <c r="Q944" s="69"/>
      <c r="R944" s="69"/>
    </row>
    <row r="945" spans="1:18" s="24" customFormat="1" ht="24.9" customHeight="1">
      <c r="A945" s="170"/>
      <c r="B945" s="171"/>
      <c r="K945" s="69"/>
      <c r="L945" s="69"/>
      <c r="M945" s="69"/>
      <c r="N945" s="69"/>
      <c r="O945" s="69"/>
      <c r="P945" s="69"/>
    </row>
    <row r="946" spans="1:18" s="24" customFormat="1" ht="24.9" customHeight="1">
      <c r="A946" s="170"/>
      <c r="B946" s="170"/>
      <c r="K946" s="69"/>
      <c r="L946" s="69"/>
      <c r="M946" s="69"/>
      <c r="N946" s="69"/>
      <c r="O946" s="69"/>
      <c r="P946" s="69"/>
    </row>
    <row r="947" spans="1:18" s="24" customFormat="1" ht="24.9" customHeight="1">
      <c r="A947" s="170"/>
      <c r="B947" s="171"/>
      <c r="Q947" s="69"/>
      <c r="R947" s="69"/>
    </row>
    <row r="948" spans="1:18" s="24" customFormat="1" ht="24.9" customHeight="1">
      <c r="A948" s="170"/>
      <c r="B948" s="171"/>
      <c r="K948" s="69"/>
      <c r="L948" s="69"/>
      <c r="M948" s="69"/>
      <c r="N948" s="69"/>
      <c r="O948" s="69"/>
      <c r="P948" s="69"/>
    </row>
    <row r="949" spans="1:18" s="24" customFormat="1" ht="24.9" customHeight="1">
      <c r="A949" s="170"/>
      <c r="B949" s="171"/>
      <c r="K949" s="69"/>
      <c r="L949" s="69"/>
      <c r="M949" s="69"/>
      <c r="N949" s="69"/>
      <c r="O949" s="69"/>
      <c r="P949" s="69"/>
    </row>
    <row r="950" spans="1:18" s="24" customFormat="1" ht="24.9" customHeight="1">
      <c r="A950" s="170"/>
      <c r="B950" s="171"/>
      <c r="K950" s="73"/>
      <c r="L950" s="73"/>
      <c r="M950" s="73"/>
      <c r="N950" s="73"/>
      <c r="O950" s="73"/>
      <c r="P950" s="73"/>
    </row>
    <row r="951" spans="1:18" s="24" customFormat="1" ht="24.9" customHeight="1">
      <c r="A951" s="170"/>
      <c r="B951" s="170"/>
      <c r="Q951" s="69"/>
      <c r="R951" s="69"/>
    </row>
    <row r="952" spans="1:18" s="24" customFormat="1" ht="24.9" customHeight="1">
      <c r="A952" s="170"/>
      <c r="B952" s="171"/>
      <c r="Q952" s="69"/>
      <c r="R952" s="69"/>
    </row>
    <row r="953" spans="1:18" s="24" customFormat="1" ht="24.9" customHeight="1">
      <c r="A953" s="170"/>
      <c r="B953" s="171"/>
      <c r="K953" s="69"/>
      <c r="L953" s="69"/>
      <c r="M953" s="69"/>
      <c r="N953" s="69"/>
      <c r="O953" s="69"/>
      <c r="P953" s="69"/>
    </row>
    <row r="954" spans="1:18" s="24" customFormat="1" ht="24.9" customHeight="1">
      <c r="A954" s="176"/>
      <c r="B954" s="177"/>
      <c r="Q954" s="69"/>
      <c r="R954" s="69"/>
    </row>
    <row r="955" spans="1:18" s="24" customFormat="1" ht="24.9" customHeight="1">
      <c r="A955" s="170"/>
      <c r="B955" s="170"/>
      <c r="K955" s="69"/>
      <c r="L955" s="69"/>
      <c r="M955" s="69"/>
      <c r="N955" s="69"/>
      <c r="O955" s="69"/>
      <c r="P955" s="69"/>
      <c r="Q955" s="69"/>
      <c r="R955" s="69"/>
    </row>
    <row r="956" spans="1:18" s="24" customFormat="1" ht="24.9" customHeight="1">
      <c r="A956" s="203"/>
      <c r="B956" s="203"/>
    </row>
    <row r="957" spans="1:18" s="24" customFormat="1" ht="24.9" customHeight="1">
      <c r="A957" s="185"/>
      <c r="B957" s="186"/>
      <c r="K957" s="69"/>
      <c r="L957" s="69"/>
      <c r="M957" s="69"/>
      <c r="N957" s="69"/>
      <c r="O957" s="69"/>
      <c r="P957" s="69"/>
      <c r="Q957" s="69"/>
      <c r="R957" s="69"/>
    </row>
    <row r="958" spans="1:18" s="24" customFormat="1" ht="24.9" customHeight="1">
      <c r="A958" s="228"/>
      <c r="B958" s="228"/>
    </row>
    <row r="959" spans="1:18" s="24" customFormat="1" ht="24.9" customHeight="1">
      <c r="A959" s="176"/>
      <c r="B959" s="177"/>
      <c r="K959" s="69"/>
      <c r="L959" s="69"/>
      <c r="M959" s="69"/>
      <c r="N959" s="69"/>
      <c r="O959" s="69"/>
      <c r="P959" s="69"/>
      <c r="Q959" s="69"/>
      <c r="R959" s="69"/>
    </row>
    <row r="960" spans="1:18" s="24" customFormat="1" ht="24.9" customHeight="1">
      <c r="A960" s="176"/>
      <c r="B960" s="176"/>
      <c r="K960" s="69"/>
      <c r="L960" s="69"/>
      <c r="M960" s="69"/>
      <c r="N960" s="69"/>
      <c r="O960" s="69"/>
      <c r="P960" s="69"/>
      <c r="Q960" s="69"/>
      <c r="R960" s="69"/>
    </row>
    <row r="961" spans="1:18" s="24" customFormat="1" ht="24.9" customHeight="1">
      <c r="A961" s="176"/>
      <c r="B961" s="177"/>
      <c r="Q961" s="69"/>
      <c r="R961" s="69"/>
    </row>
    <row r="962" spans="1:18" s="24" customFormat="1" ht="24.9" customHeight="1">
      <c r="A962" s="176"/>
      <c r="B962" s="176"/>
      <c r="K962" s="69"/>
      <c r="L962" s="69"/>
      <c r="M962" s="69"/>
      <c r="N962" s="69"/>
      <c r="O962" s="69"/>
      <c r="P962" s="69"/>
      <c r="Q962" s="69"/>
      <c r="R962" s="69"/>
    </row>
    <row r="963" spans="1:18" s="24" customFormat="1" ht="24.9" customHeight="1">
      <c r="A963" s="176"/>
      <c r="B963" s="177"/>
      <c r="Q963" s="69"/>
      <c r="R963" s="69"/>
    </row>
    <row r="964" spans="1:18" s="24" customFormat="1" ht="24.9" customHeight="1">
      <c r="A964" s="176"/>
      <c r="B964" s="177"/>
      <c r="K964" s="69"/>
      <c r="L964" s="69"/>
      <c r="M964" s="69"/>
      <c r="N964" s="69"/>
      <c r="O964" s="69"/>
      <c r="P964" s="69"/>
      <c r="Q964" s="69"/>
      <c r="R964" s="69"/>
    </row>
    <row r="965" spans="1:18" s="24" customFormat="1" ht="24.9" customHeight="1">
      <c r="A965" s="176"/>
      <c r="B965" s="176"/>
    </row>
    <row r="966" spans="1:18" s="24" customFormat="1" ht="24.9" customHeight="1">
      <c r="A966" s="176"/>
      <c r="B966" s="177"/>
      <c r="K966" s="69"/>
      <c r="L966" s="69"/>
      <c r="M966" s="69"/>
      <c r="N966" s="69"/>
      <c r="O966" s="69"/>
      <c r="P966" s="69"/>
      <c r="Q966" s="73"/>
      <c r="R966" s="73"/>
    </row>
    <row r="967" spans="1:18" s="24" customFormat="1" ht="24.9" customHeight="1">
      <c r="A967" s="176"/>
      <c r="B967" s="176"/>
      <c r="K967" s="69"/>
      <c r="L967" s="69"/>
      <c r="M967" s="69"/>
      <c r="N967" s="69"/>
      <c r="O967" s="69"/>
      <c r="P967" s="69"/>
    </row>
    <row r="968" spans="1:18" s="24" customFormat="1" ht="24.9" customHeight="1">
      <c r="A968" s="176"/>
      <c r="B968" s="177"/>
      <c r="Q968" s="69"/>
      <c r="R968" s="69"/>
    </row>
    <row r="969" spans="1:18" s="24" customFormat="1" ht="24.9" customHeight="1">
      <c r="A969" s="176"/>
      <c r="B969" s="176"/>
      <c r="Q969" s="69"/>
      <c r="R969" s="69"/>
    </row>
    <row r="970" spans="1:18" s="24" customFormat="1" ht="24.9" customHeight="1">
      <c r="A970" s="176"/>
      <c r="B970" s="177"/>
    </row>
    <row r="971" spans="1:18" s="24" customFormat="1" ht="24.9" customHeight="1">
      <c r="A971" s="176"/>
      <c r="B971" s="177"/>
      <c r="K971" s="69"/>
      <c r="L971" s="69"/>
      <c r="M971" s="69"/>
      <c r="N971" s="69"/>
      <c r="O971" s="69"/>
      <c r="P971" s="69"/>
    </row>
    <row r="972" spans="1:18" s="24" customFormat="1" ht="24.9" customHeight="1">
      <c r="A972" s="176"/>
      <c r="B972" s="176"/>
      <c r="K972" s="69"/>
      <c r="L972" s="69"/>
      <c r="M972" s="69"/>
      <c r="N972" s="69"/>
      <c r="O972" s="69"/>
      <c r="P972" s="69"/>
    </row>
    <row r="973" spans="1:18" s="24" customFormat="1" ht="24.9" customHeight="1">
      <c r="A973" s="228"/>
      <c r="B973" s="228"/>
      <c r="K973" s="69"/>
      <c r="L973" s="69"/>
      <c r="M973" s="69"/>
      <c r="N973" s="69"/>
      <c r="O973" s="69"/>
      <c r="P973" s="69"/>
    </row>
    <row r="974" spans="1:18" s="24" customFormat="1" ht="24.9" customHeight="1">
      <c r="A974" s="176"/>
      <c r="B974" s="176"/>
      <c r="K974" s="69"/>
      <c r="L974" s="69"/>
      <c r="M974" s="69"/>
      <c r="N974" s="69"/>
      <c r="O974" s="69"/>
      <c r="P974" s="69"/>
    </row>
    <row r="975" spans="1:18" s="24" customFormat="1" ht="24.9" customHeight="1">
      <c r="A975" s="176"/>
      <c r="B975" s="177"/>
    </row>
    <row r="976" spans="1:18" s="24" customFormat="1" ht="24.9" customHeight="1">
      <c r="A976" s="176"/>
      <c r="B976" s="177"/>
    </row>
    <row r="977" spans="1:18" s="24" customFormat="1" ht="24.9" customHeight="1">
      <c r="A977" s="176"/>
      <c r="B977" s="177"/>
      <c r="K977" s="69"/>
      <c r="L977" s="69"/>
      <c r="M977" s="69"/>
      <c r="N977" s="69"/>
      <c r="O977" s="69"/>
      <c r="P977" s="69"/>
      <c r="Q977" s="69"/>
      <c r="R977" s="69"/>
    </row>
    <row r="978" spans="1:18" s="24" customFormat="1" ht="24.9" customHeight="1">
      <c r="A978" s="176"/>
      <c r="B978" s="177"/>
    </row>
    <row r="979" spans="1:18" s="24" customFormat="1" ht="24.9" customHeight="1">
      <c r="A979" s="176"/>
      <c r="B979" s="176"/>
    </row>
    <row r="980" spans="1:18" s="24" customFormat="1" ht="24.9" customHeight="1">
      <c r="A980" s="176"/>
      <c r="B980" s="176"/>
    </row>
    <row r="981" spans="1:18" s="24" customFormat="1" ht="30" customHeight="1">
      <c r="A981" s="176"/>
      <c r="B981" s="177"/>
      <c r="K981" s="69"/>
      <c r="L981" s="69"/>
      <c r="M981" s="69"/>
      <c r="N981" s="69"/>
      <c r="O981" s="69"/>
      <c r="P981" s="69"/>
    </row>
    <row r="982" spans="1:18" s="24" customFormat="1" ht="24.9" customHeight="1">
      <c r="A982" s="176"/>
      <c r="B982" s="176"/>
      <c r="K982" s="69"/>
      <c r="L982" s="69"/>
      <c r="M982" s="69"/>
      <c r="N982" s="69"/>
      <c r="O982" s="69"/>
      <c r="P982" s="69"/>
    </row>
    <row r="983" spans="1:18" s="24" customFormat="1" ht="24.9" customHeight="1">
      <c r="A983" s="176"/>
      <c r="B983" s="176"/>
      <c r="Q983" s="175"/>
      <c r="R983" s="175"/>
    </row>
    <row r="984" spans="1:18" s="24" customFormat="1" ht="24.9" customHeight="1">
      <c r="A984" s="176"/>
      <c r="B984" s="176"/>
      <c r="K984" s="69"/>
      <c r="L984" s="69"/>
      <c r="M984" s="69"/>
      <c r="N984" s="69"/>
      <c r="O984" s="69"/>
      <c r="P984" s="69"/>
    </row>
    <row r="985" spans="1:18" s="24" customFormat="1" ht="24.9" customHeight="1">
      <c r="A985" s="176"/>
      <c r="B985" s="177"/>
      <c r="K985" s="69"/>
      <c r="L985" s="69"/>
      <c r="M985" s="69"/>
      <c r="N985" s="69"/>
      <c r="O985" s="69"/>
      <c r="P985" s="69"/>
    </row>
    <row r="986" spans="1:18" s="24" customFormat="1" ht="24.9" customHeight="1">
      <c r="A986" s="176"/>
      <c r="B986" s="177"/>
    </row>
    <row r="987" spans="1:18" s="24" customFormat="1" ht="24.9" customHeight="1">
      <c r="A987" s="176"/>
      <c r="B987" s="176"/>
      <c r="K987" s="69"/>
      <c r="L987" s="69"/>
      <c r="M987" s="69"/>
      <c r="N987" s="69"/>
      <c r="O987" s="69"/>
      <c r="P987" s="69"/>
      <c r="Q987" s="123"/>
      <c r="R987" s="123"/>
    </row>
    <row r="988" spans="1:18" s="24" customFormat="1" ht="24.9" customHeight="1">
      <c r="A988" s="176"/>
      <c r="B988" s="177"/>
    </row>
    <row r="989" spans="1:18" s="24" customFormat="1" ht="24.9" customHeight="1">
      <c r="A989" s="176"/>
      <c r="B989" s="177"/>
      <c r="K989" s="69"/>
      <c r="L989" s="69"/>
      <c r="M989" s="69"/>
      <c r="N989" s="69"/>
      <c r="O989" s="69"/>
      <c r="P989" s="69"/>
    </row>
    <row r="990" spans="1:18" s="24" customFormat="1" ht="24.9" customHeight="1">
      <c r="A990" s="176"/>
      <c r="B990" s="176"/>
      <c r="K990" s="69"/>
      <c r="L990" s="69"/>
      <c r="M990" s="69"/>
      <c r="N990" s="69"/>
      <c r="O990" s="69"/>
      <c r="P990" s="69"/>
    </row>
    <row r="991" spans="1:18" s="24" customFormat="1" ht="30" customHeight="1">
      <c r="A991" s="176"/>
      <c r="B991" s="177"/>
      <c r="K991" s="69"/>
      <c r="L991" s="69"/>
      <c r="M991" s="69"/>
      <c r="N991" s="69"/>
      <c r="O991" s="69"/>
      <c r="P991" s="69"/>
    </row>
    <row r="992" spans="1:18" s="24" customFormat="1" ht="30" customHeight="1">
      <c r="A992" s="176"/>
      <c r="B992" s="176"/>
      <c r="K992" s="69"/>
      <c r="L992" s="69"/>
      <c r="M992" s="69"/>
      <c r="N992" s="69"/>
      <c r="O992" s="69"/>
      <c r="P992" s="69"/>
    </row>
    <row r="993" spans="1:18" s="24" customFormat="1" ht="30" customHeight="1">
      <c r="A993" s="176"/>
      <c r="B993" s="177"/>
      <c r="K993" s="69"/>
      <c r="L993" s="69"/>
      <c r="M993" s="69"/>
      <c r="N993" s="69"/>
      <c r="O993" s="69"/>
      <c r="P993" s="69"/>
      <c r="Q993" s="175"/>
      <c r="R993" s="175"/>
    </row>
    <row r="994" spans="1:18" s="24" customFormat="1" ht="30" customHeight="1">
      <c r="A994" s="176"/>
      <c r="B994" s="177"/>
      <c r="K994" s="69"/>
      <c r="L994" s="69"/>
      <c r="M994" s="69"/>
      <c r="N994" s="69"/>
      <c r="O994" s="69"/>
      <c r="P994" s="69"/>
    </row>
    <row r="995" spans="1:18" s="24" customFormat="1" ht="30" customHeight="1">
      <c r="A995" s="176"/>
      <c r="B995" s="177"/>
    </row>
    <row r="996" spans="1:18" s="24" customFormat="1" ht="30" customHeight="1">
      <c r="A996" s="176"/>
      <c r="B996" s="177"/>
      <c r="K996" s="73"/>
      <c r="L996" s="73"/>
      <c r="M996" s="73"/>
      <c r="N996" s="73"/>
      <c r="O996" s="73"/>
      <c r="P996" s="73"/>
      <c r="Q996" s="123"/>
      <c r="R996" s="123"/>
    </row>
    <row r="997" spans="1:18" s="24" customFormat="1" ht="30" customHeight="1">
      <c r="A997" s="176"/>
      <c r="B997" s="177"/>
    </row>
    <row r="998" spans="1:18" s="24" customFormat="1" ht="30" customHeight="1">
      <c r="A998" s="176"/>
      <c r="B998" s="177"/>
      <c r="K998" s="69"/>
      <c r="L998" s="69"/>
      <c r="M998" s="69"/>
      <c r="N998" s="69"/>
      <c r="O998" s="69"/>
      <c r="P998" s="69"/>
    </row>
    <row r="999" spans="1:18" s="24" customFormat="1" ht="30" customHeight="1">
      <c r="A999" s="176"/>
      <c r="B999" s="176"/>
      <c r="K999" s="69"/>
      <c r="L999" s="69"/>
      <c r="M999" s="69"/>
      <c r="N999" s="69"/>
      <c r="O999" s="69"/>
      <c r="P999" s="69"/>
    </row>
    <row r="1000" spans="1:18" s="24" customFormat="1" ht="30" customHeight="1">
      <c r="A1000" s="176"/>
      <c r="B1000" s="177"/>
    </row>
    <row r="1001" spans="1:18" s="24" customFormat="1" ht="30" customHeight="1">
      <c r="A1001" s="176"/>
      <c r="B1001" s="176"/>
    </row>
    <row r="1002" spans="1:18" s="24" customFormat="1" ht="30" customHeight="1">
      <c r="A1002" s="176"/>
      <c r="B1002" s="177"/>
    </row>
    <row r="1003" spans="1:18" s="24" customFormat="1" ht="46.5" customHeight="1">
      <c r="A1003" s="176"/>
      <c r="B1003" s="177"/>
    </row>
    <row r="1004" spans="1:18" s="24" customFormat="1" ht="30" customHeight="1">
      <c r="A1004" s="176"/>
      <c r="B1004" s="176"/>
    </row>
    <row r="1005" spans="1:18" s="24" customFormat="1" ht="30" customHeight="1">
      <c r="A1005" s="176"/>
      <c r="B1005" s="176"/>
    </row>
    <row r="1006" spans="1:18" s="24" customFormat="1" ht="30" customHeight="1">
      <c r="A1006" s="176"/>
      <c r="B1006" s="176"/>
    </row>
    <row r="1007" spans="1:18" s="24" customFormat="1" ht="30" customHeight="1">
      <c r="A1007" s="185"/>
      <c r="B1007" s="185"/>
      <c r="K1007" s="69"/>
      <c r="L1007" s="69"/>
      <c r="M1007" s="69"/>
      <c r="N1007" s="69"/>
      <c r="O1007" s="69"/>
      <c r="P1007" s="69"/>
      <c r="Q1007" s="252"/>
      <c r="R1007" s="252"/>
    </row>
    <row r="1008" spans="1:18" s="24" customFormat="1" ht="30" customHeight="1">
      <c r="A1008" s="176"/>
      <c r="B1008" s="176"/>
    </row>
    <row r="1009" spans="1:18" s="24" customFormat="1" ht="30" customHeight="1">
      <c r="A1009" s="176"/>
      <c r="B1009" s="176"/>
    </row>
    <row r="1010" spans="1:18" s="24" customFormat="1" ht="30" customHeight="1">
      <c r="A1010" s="176"/>
      <c r="B1010" s="176"/>
    </row>
    <row r="1011" spans="1:18" s="24" customFormat="1" ht="30" customHeight="1">
      <c r="A1011" s="177"/>
      <c r="B1011" s="177"/>
    </row>
    <row r="1012" spans="1:18" s="24" customFormat="1" ht="30" customHeight="1">
      <c r="A1012" s="176"/>
      <c r="B1012" s="176"/>
    </row>
    <row r="1013" spans="1:18" s="24" customFormat="1" ht="30" customHeight="1">
      <c r="A1013" s="176"/>
      <c r="B1013" s="176"/>
      <c r="K1013" s="175"/>
      <c r="L1013" s="175"/>
      <c r="M1013" s="175"/>
      <c r="N1013" s="175"/>
      <c r="O1013" s="175"/>
      <c r="P1013" s="175"/>
    </row>
    <row r="1014" spans="1:18" s="24" customFormat="1" ht="30" customHeight="1">
      <c r="A1014" s="176"/>
      <c r="B1014" s="176"/>
    </row>
    <row r="1015" spans="1:18" s="24" customFormat="1" ht="45.75" customHeight="1">
      <c r="A1015" s="176"/>
      <c r="B1015" s="176"/>
    </row>
    <row r="1016" spans="1:18" s="24" customFormat="1" ht="30" customHeight="1">
      <c r="A1016" s="176"/>
      <c r="B1016" s="176"/>
    </row>
    <row r="1017" spans="1:18" s="24" customFormat="1" ht="30" customHeight="1">
      <c r="A1017" s="176"/>
      <c r="B1017" s="176"/>
      <c r="K1017" s="123"/>
      <c r="L1017" s="123"/>
      <c r="M1017" s="123"/>
      <c r="N1017" s="123"/>
      <c r="O1017" s="123"/>
      <c r="P1017" s="123"/>
    </row>
    <row r="1018" spans="1:18" s="24" customFormat="1" ht="30" customHeight="1">
      <c r="A1018" s="176"/>
      <c r="B1018" s="176"/>
    </row>
    <row r="1019" spans="1:18" s="24" customFormat="1" ht="30" customHeight="1">
      <c r="A1019" s="176"/>
      <c r="B1019" s="176"/>
    </row>
    <row r="1020" spans="1:18" s="123" customFormat="1" ht="30" customHeight="1">
      <c r="A1020" s="176"/>
      <c r="B1020" s="176"/>
      <c r="C1020" s="24"/>
      <c r="D1020" s="24"/>
      <c r="E1020" s="24"/>
      <c r="F1020" s="24"/>
      <c r="G1020" s="24"/>
      <c r="H1020" s="24"/>
      <c r="I1020" s="24"/>
      <c r="J1020" s="24"/>
      <c r="K1020" s="24"/>
      <c r="L1020" s="24"/>
      <c r="M1020" s="24"/>
      <c r="N1020" s="24"/>
      <c r="O1020" s="24"/>
      <c r="P1020" s="24"/>
      <c r="Q1020" s="24"/>
      <c r="R1020" s="24"/>
    </row>
    <row r="1021" spans="1:18" s="24" customFormat="1" ht="30" customHeight="1">
      <c r="A1021" s="170"/>
      <c r="B1021" s="170"/>
    </row>
    <row r="1022" spans="1:18" s="24" customFormat="1" ht="30" customHeight="1">
      <c r="A1022" s="170"/>
      <c r="B1022" s="170"/>
    </row>
    <row r="1023" spans="1:18" s="24" customFormat="1" ht="30" customHeight="1">
      <c r="A1023" s="203"/>
      <c r="B1023" s="203"/>
      <c r="K1023" s="175"/>
      <c r="L1023" s="175"/>
      <c r="M1023" s="175"/>
      <c r="N1023" s="175"/>
      <c r="O1023" s="175"/>
      <c r="P1023" s="175"/>
    </row>
    <row r="1024" spans="1:18" s="24" customFormat="1" ht="30" customHeight="1">
      <c r="A1024" s="185"/>
      <c r="B1024" s="185"/>
    </row>
    <row r="1025" spans="1:16" s="24" customFormat="1" ht="30" customHeight="1">
      <c r="A1025" s="176"/>
      <c r="B1025" s="176"/>
    </row>
    <row r="1026" spans="1:16" s="24" customFormat="1" ht="30" customHeight="1">
      <c r="A1026" s="176"/>
      <c r="B1026" s="176"/>
      <c r="K1026" s="123"/>
      <c r="L1026" s="123"/>
      <c r="M1026" s="123"/>
      <c r="N1026" s="123"/>
      <c r="O1026" s="123"/>
      <c r="P1026" s="123"/>
    </row>
    <row r="1027" spans="1:16" s="24" customFormat="1" ht="30" customHeight="1">
      <c r="A1027" s="176"/>
      <c r="B1027" s="176"/>
    </row>
    <row r="1028" spans="1:16" s="24" customFormat="1" ht="30" customHeight="1">
      <c r="A1028" s="176"/>
      <c r="B1028" s="176"/>
      <c r="K1028" s="22" t="e">
        <f>#REF!</f>
        <v>#REF!</v>
      </c>
    </row>
    <row r="1029" spans="1:16" s="24" customFormat="1" ht="30" customHeight="1">
      <c r="A1029" s="176"/>
      <c r="B1029" s="176"/>
    </row>
    <row r="1030" spans="1:16" s="24" customFormat="1" ht="30" customHeight="1">
      <c r="A1030" s="201"/>
      <c r="B1030" s="201"/>
    </row>
    <row r="1031" spans="1:16" s="24" customFormat="1" ht="30" customHeight="1">
      <c r="A1031" s="176"/>
      <c r="B1031" s="176"/>
    </row>
    <row r="1032" spans="1:16" s="24" customFormat="1" ht="30" customHeight="1">
      <c r="A1032" s="176"/>
      <c r="B1032" s="176"/>
    </row>
    <row r="1033" spans="1:16" s="24" customFormat="1" ht="30" customHeight="1">
      <c r="A1033" s="176"/>
      <c r="B1033" s="176"/>
    </row>
    <row r="1034" spans="1:16" s="24" customFormat="1" ht="30" customHeight="1">
      <c r="A1034" s="176"/>
      <c r="B1034" s="176"/>
    </row>
    <row r="1035" spans="1:16" s="24" customFormat="1" ht="30" customHeight="1">
      <c r="A1035" s="176"/>
      <c r="B1035" s="176"/>
    </row>
    <row r="1036" spans="1:16" s="24" customFormat="1" ht="30" customHeight="1">
      <c r="A1036" s="176"/>
      <c r="B1036" s="176"/>
    </row>
    <row r="1037" spans="1:16" s="24" customFormat="1" ht="30" customHeight="1">
      <c r="A1037" s="176"/>
      <c r="B1037" s="176"/>
      <c r="I1037" s="123"/>
      <c r="J1037" s="123"/>
      <c r="K1037" s="252"/>
      <c r="L1037" s="252"/>
      <c r="M1037" s="252"/>
      <c r="N1037" s="252"/>
      <c r="O1037" s="252"/>
      <c r="P1037" s="252"/>
    </row>
    <row r="1038" spans="1:16" s="24" customFormat="1" ht="47.25" customHeight="1">
      <c r="A1038" s="176"/>
      <c r="B1038" s="176"/>
    </row>
    <row r="1039" spans="1:16" s="24" customFormat="1" ht="30" customHeight="1">
      <c r="A1039" s="176"/>
      <c r="B1039" s="176"/>
    </row>
    <row r="1040" spans="1:16" s="24" customFormat="1" ht="30" customHeight="1">
      <c r="A1040" s="176"/>
      <c r="B1040" s="176"/>
    </row>
    <row r="1041" spans="1:18" s="24" customFormat="1" ht="30" customHeight="1">
      <c r="A1041" s="201"/>
      <c r="B1041" s="201"/>
      <c r="C1041" s="123"/>
      <c r="D1041" s="123"/>
      <c r="E1041" s="123"/>
      <c r="F1041" s="123"/>
      <c r="G1041" s="123"/>
      <c r="H1041" s="123"/>
    </row>
    <row r="1042" spans="1:18" s="24" customFormat="1" ht="30" customHeight="1">
      <c r="A1042" s="176"/>
      <c r="B1042" s="176"/>
    </row>
    <row r="1043" spans="1:18" s="24" customFormat="1" ht="30" customHeight="1">
      <c r="A1043" s="176"/>
      <c r="B1043" s="176"/>
    </row>
    <row r="1044" spans="1:18" s="24" customFormat="1" ht="30" customHeight="1">
      <c r="A1044" s="176"/>
      <c r="B1044" s="176"/>
    </row>
    <row r="1045" spans="1:18" s="24" customFormat="1" ht="30" customHeight="1">
      <c r="A1045" s="176"/>
      <c r="B1045" s="176"/>
    </row>
    <row r="1046" spans="1:18" s="24" customFormat="1" ht="30" customHeight="1">
      <c r="A1046" s="176"/>
      <c r="B1046" s="176"/>
    </row>
    <row r="1047" spans="1:18" s="24" customFormat="1" ht="30" customHeight="1">
      <c r="A1047" s="176"/>
      <c r="B1047" s="176"/>
    </row>
    <row r="1048" spans="1:18" s="24" customFormat="1" ht="30" customHeight="1">
      <c r="A1048" s="176"/>
      <c r="B1048" s="176"/>
    </row>
    <row r="1049" spans="1:18" s="24" customFormat="1" ht="30" customHeight="1">
      <c r="A1049" s="176"/>
      <c r="B1049" s="176"/>
    </row>
    <row r="1050" spans="1:18" s="24" customFormat="1" ht="30" customHeight="1">
      <c r="A1050" s="176"/>
      <c r="B1050" s="176"/>
    </row>
    <row r="1051" spans="1:18" s="24" customFormat="1" ht="30" customHeight="1">
      <c r="A1051" s="176"/>
      <c r="B1051" s="176"/>
    </row>
    <row r="1052" spans="1:18" s="24" customFormat="1" ht="30" customHeight="1">
      <c r="A1052" s="176"/>
      <c r="B1052" s="176"/>
    </row>
    <row r="1053" spans="1:18" s="175" customFormat="1" ht="30" customHeight="1">
      <c r="A1053" s="176"/>
      <c r="B1053" s="176"/>
      <c r="C1053" s="24"/>
      <c r="D1053" s="24"/>
      <c r="E1053" s="24"/>
      <c r="F1053" s="24"/>
      <c r="G1053" s="24"/>
      <c r="H1053" s="24"/>
      <c r="I1053" s="24"/>
      <c r="J1053" s="24"/>
      <c r="K1053" s="24"/>
      <c r="L1053" s="24"/>
      <c r="M1053" s="24"/>
      <c r="N1053" s="24"/>
      <c r="O1053" s="24"/>
      <c r="P1053" s="24"/>
      <c r="Q1053" s="24"/>
      <c r="R1053" s="24"/>
    </row>
    <row r="1054" spans="1:18" s="24" customFormat="1" ht="30" customHeight="1">
      <c r="A1054" s="176"/>
      <c r="B1054" s="176"/>
    </row>
    <row r="1055" spans="1:18" s="24" customFormat="1" ht="30" customHeight="1">
      <c r="A1055" s="176"/>
      <c r="B1055" s="176"/>
    </row>
    <row r="1056" spans="1:18" s="24" customFormat="1" ht="30" customHeight="1">
      <c r="A1056" s="176"/>
      <c r="B1056" s="176"/>
    </row>
    <row r="1057" spans="1:18" s="24" customFormat="1" ht="30" customHeight="1">
      <c r="A1057" s="176"/>
      <c r="B1057" s="176"/>
    </row>
    <row r="1058" spans="1:18" s="24" customFormat="1" ht="30" customHeight="1">
      <c r="A1058" s="176"/>
      <c r="B1058" s="176"/>
    </row>
    <row r="1059" spans="1:18" s="24" customFormat="1" ht="30" customHeight="1">
      <c r="A1059" s="176"/>
      <c r="B1059" s="176"/>
    </row>
    <row r="1060" spans="1:18" s="24" customFormat="1" ht="30" customHeight="1">
      <c r="A1060" s="176"/>
      <c r="B1060" s="176"/>
    </row>
    <row r="1061" spans="1:18" s="24" customFormat="1" ht="30" customHeight="1">
      <c r="A1061" s="176"/>
      <c r="B1061" s="176"/>
    </row>
    <row r="1062" spans="1:18" s="24" customFormat="1" ht="30" customHeight="1">
      <c r="A1062" s="176"/>
      <c r="B1062" s="176"/>
    </row>
    <row r="1063" spans="1:18" s="24" customFormat="1" ht="30" customHeight="1">
      <c r="A1063" s="176"/>
      <c r="B1063" s="176"/>
    </row>
    <row r="1064" spans="1:18" s="123" customFormat="1" ht="30" customHeight="1">
      <c r="A1064" s="176"/>
      <c r="B1064" s="176"/>
      <c r="C1064" s="24"/>
      <c r="D1064" s="24"/>
      <c r="E1064" s="24"/>
      <c r="F1064" s="24"/>
      <c r="G1064" s="24"/>
      <c r="H1064" s="24"/>
      <c r="I1064" s="24"/>
      <c r="J1064" s="24"/>
      <c r="K1064" s="24"/>
      <c r="L1064" s="24"/>
      <c r="M1064" s="24"/>
      <c r="N1064" s="24"/>
      <c r="O1064" s="24"/>
      <c r="P1064" s="24"/>
      <c r="Q1064" s="24"/>
      <c r="R1064" s="24"/>
    </row>
    <row r="1065" spans="1:18" s="24" customFormat="1" ht="30" customHeight="1">
      <c r="A1065" s="176"/>
      <c r="B1065" s="176"/>
    </row>
    <row r="1066" spans="1:18" s="24" customFormat="1" ht="30" customHeight="1">
      <c r="A1066" s="176"/>
      <c r="B1066" s="176"/>
    </row>
    <row r="1067" spans="1:18" s="24" customFormat="1" ht="30" customHeight="1">
      <c r="A1067" s="176"/>
      <c r="B1067" s="176"/>
    </row>
    <row r="1068" spans="1:18" s="24" customFormat="1" ht="30" customHeight="1">
      <c r="A1068" s="176"/>
      <c r="B1068" s="176"/>
    </row>
    <row r="1069" spans="1:18" s="24" customFormat="1" ht="30" customHeight="1">
      <c r="A1069" s="176"/>
      <c r="B1069" s="176"/>
    </row>
    <row r="1070" spans="1:18" s="24" customFormat="1" ht="30" customHeight="1">
      <c r="A1070" s="176"/>
      <c r="B1070" s="176"/>
    </row>
    <row r="1071" spans="1:18" s="24" customFormat="1" ht="30" customHeight="1">
      <c r="A1071" s="176"/>
      <c r="B1071" s="176"/>
    </row>
    <row r="1072" spans="1:18" s="123" customFormat="1" ht="30" customHeight="1">
      <c r="A1072" s="176"/>
      <c r="B1072" s="176"/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  <c r="M1072" s="24"/>
      <c r="N1072" s="24"/>
      <c r="O1072" s="24"/>
      <c r="P1072" s="24"/>
      <c r="Q1072" s="24"/>
      <c r="R1072" s="24"/>
    </row>
    <row r="1073" spans="1:2" s="24" customFormat="1" ht="30" customHeight="1">
      <c r="A1073" s="176"/>
      <c r="B1073" s="176"/>
    </row>
    <row r="1074" spans="1:2" s="24" customFormat="1" ht="30" customHeight="1">
      <c r="A1074" s="176"/>
      <c r="B1074" s="176"/>
    </row>
    <row r="1075" spans="1:2" s="24" customFormat="1" ht="30" customHeight="1">
      <c r="A1075" s="176"/>
      <c r="B1075" s="176"/>
    </row>
    <row r="1076" spans="1:2" s="24" customFormat="1" ht="30" customHeight="1">
      <c r="A1076" s="176"/>
      <c r="B1076" s="176"/>
    </row>
    <row r="1077" spans="1:2" s="24" customFormat="1" ht="30" customHeight="1">
      <c r="A1077" s="176"/>
      <c r="B1077" s="176"/>
    </row>
    <row r="1078" spans="1:2" s="24" customFormat="1" ht="30" customHeight="1">
      <c r="A1078" s="176"/>
      <c r="B1078" s="176"/>
    </row>
    <row r="1079" spans="1:2" s="24" customFormat="1" ht="30" customHeight="1">
      <c r="A1079" s="176"/>
      <c r="B1079" s="176"/>
    </row>
    <row r="1080" spans="1:2" s="24" customFormat="1" ht="30" customHeight="1">
      <c r="A1080" s="176"/>
      <c r="B1080" s="176"/>
    </row>
    <row r="1081" spans="1:2" s="24" customFormat="1" ht="30" customHeight="1">
      <c r="A1081" s="176"/>
      <c r="B1081" s="176"/>
    </row>
    <row r="1082" spans="1:2" s="24" customFormat="1" ht="30" customHeight="1">
      <c r="A1082" s="176"/>
      <c r="B1082" s="176"/>
    </row>
    <row r="1083" spans="1:2" s="24" customFormat="1" ht="30" customHeight="1">
      <c r="A1083" s="176"/>
      <c r="B1083" s="176"/>
    </row>
    <row r="1084" spans="1:2" s="24" customFormat="1" ht="30" customHeight="1">
      <c r="A1084" s="176"/>
      <c r="B1084" s="176"/>
    </row>
    <row r="1085" spans="1:2" s="24" customFormat="1" ht="30" customHeight="1">
      <c r="A1085" s="176"/>
      <c r="B1085" s="176"/>
    </row>
    <row r="1086" spans="1:2" s="24" customFormat="1" ht="30" customHeight="1">
      <c r="A1086" s="176"/>
      <c r="B1086" s="176"/>
    </row>
    <row r="1087" spans="1:2" s="24" customFormat="1" ht="30" customHeight="1">
      <c r="A1087" s="176"/>
      <c r="B1087" s="176"/>
    </row>
    <row r="1088" spans="1:2" s="24" customFormat="1" ht="30" customHeight="1">
      <c r="A1088" s="176"/>
      <c r="B1088" s="176"/>
    </row>
    <row r="1089" spans="1:11" s="24" customFormat="1" ht="30" customHeight="1">
      <c r="A1089" s="176"/>
      <c r="B1089" s="176"/>
    </row>
    <row r="1090" spans="1:11" s="24" customFormat="1" ht="30" customHeight="1">
      <c r="A1090" s="176"/>
      <c r="B1090" s="176"/>
    </row>
    <row r="1091" spans="1:11" s="24" customFormat="1" ht="30" customHeight="1">
      <c r="A1091" s="176"/>
      <c r="B1091" s="176"/>
    </row>
    <row r="1092" spans="1:11" s="24" customFormat="1" ht="30" customHeight="1">
      <c r="A1092" s="176"/>
      <c r="B1092" s="176"/>
    </row>
    <row r="1093" spans="1:11" s="24" customFormat="1" ht="30" customHeight="1">
      <c r="A1093" s="176"/>
      <c r="B1093" s="176"/>
    </row>
    <row r="1094" spans="1:11" s="24" customFormat="1" ht="30" customHeight="1">
      <c r="A1094" s="176"/>
      <c r="B1094" s="176"/>
    </row>
    <row r="1095" spans="1:11" s="24" customFormat="1" ht="30" customHeight="1">
      <c r="A1095" s="176"/>
      <c r="B1095" s="176"/>
    </row>
    <row r="1096" spans="1:11" s="24" customFormat="1" ht="30" customHeight="1">
      <c r="A1096" s="176"/>
      <c r="B1096" s="176"/>
    </row>
    <row r="1097" spans="1:11" s="24" customFormat="1" ht="30" customHeight="1">
      <c r="A1097" s="176"/>
      <c r="B1097" s="176"/>
    </row>
    <row r="1098" spans="1:11" s="24" customFormat="1" ht="30" customHeight="1">
      <c r="A1098" s="176"/>
      <c r="B1098" s="176"/>
    </row>
    <row r="1099" spans="1:11" s="24" customFormat="1" ht="30" customHeight="1">
      <c r="A1099" s="176"/>
      <c r="B1099" s="176"/>
    </row>
    <row r="1100" spans="1:11" s="24" customFormat="1" ht="30" customHeight="1">
      <c r="A1100" s="176"/>
      <c r="B1100" s="176"/>
    </row>
    <row r="1101" spans="1:11" s="24" customFormat="1" ht="30" customHeight="1">
      <c r="A1101" s="176"/>
      <c r="B1101" s="176"/>
    </row>
    <row r="1102" spans="1:11" s="24" customFormat="1" ht="30" customHeight="1">
      <c r="A1102" s="176"/>
      <c r="B1102" s="176"/>
    </row>
    <row r="1103" spans="1:11" s="24" customFormat="1" ht="30" customHeight="1">
      <c r="A1103" s="176"/>
      <c r="B1103" s="176"/>
    </row>
    <row r="1104" spans="1:11" s="24" customFormat="1" ht="30" customHeight="1">
      <c r="A1104" s="176"/>
      <c r="B1104" s="176"/>
      <c r="K1104" s="22" t="e">
        <f>#REF!</f>
        <v>#REF!</v>
      </c>
    </row>
    <row r="1105" spans="1:20" s="24" customFormat="1" ht="30" customHeight="1">
      <c r="A1105" s="176"/>
      <c r="B1105" s="176"/>
    </row>
    <row r="1106" spans="1:20" s="24" customFormat="1" ht="30" customHeight="1">
      <c r="A1106" s="176"/>
      <c r="B1106" s="176"/>
      <c r="K1106" s="22" t="e">
        <f>#REF!+#REF!+K146+K219+K301+K371+K465+K543+K629+K710+K799+K868+K943+K1028+K1104</f>
        <v>#REF!</v>
      </c>
      <c r="S1106" s="176"/>
      <c r="T1106" s="176"/>
    </row>
    <row r="1107" spans="1:20" s="24" customFormat="1" ht="30" customHeight="1">
      <c r="A1107" s="176"/>
      <c r="B1107" s="176"/>
      <c r="K1107" s="22" t="e">
        <f>K1106/15</f>
        <v>#REF!</v>
      </c>
      <c r="S1107" s="176"/>
      <c r="T1107" s="176"/>
    </row>
    <row r="1108" spans="1:20" s="24" customFormat="1" ht="30" customHeight="1">
      <c r="A1108" s="176"/>
      <c r="B1108" s="176"/>
      <c r="S1108" s="176"/>
      <c r="T1108" s="176"/>
    </row>
    <row r="1109" spans="1:20" s="24" customFormat="1" ht="30" customHeight="1">
      <c r="A1109" s="176"/>
      <c r="B1109" s="176"/>
      <c r="S1109" s="176"/>
      <c r="T1109" s="176"/>
    </row>
    <row r="1110" spans="1:20" s="24" customFormat="1" ht="30" customHeight="1">
      <c r="A1110" s="176"/>
      <c r="B1110" s="176"/>
      <c r="S1110" s="176"/>
      <c r="T1110" s="176"/>
    </row>
    <row r="1111" spans="1:20" s="24" customFormat="1" ht="30" customHeight="1">
      <c r="A1111" s="255"/>
      <c r="B1111" s="255"/>
      <c r="S1111" s="176"/>
      <c r="T1111" s="176"/>
    </row>
    <row r="1112" spans="1:20" s="24" customFormat="1" ht="30" customHeight="1">
      <c r="A1112" s="255"/>
      <c r="B1112" s="255"/>
      <c r="S1112" s="176"/>
      <c r="T1112" s="176"/>
    </row>
    <row r="1113" spans="1:20" s="24" customFormat="1" ht="30" customHeight="1">
      <c r="A1113" s="255"/>
      <c r="B1113" s="255"/>
      <c r="S1113" s="176"/>
      <c r="T1113" s="176"/>
    </row>
    <row r="1114" spans="1:20" s="24" customFormat="1" ht="30" customHeight="1">
      <c r="A1114" s="170"/>
      <c r="B1114" s="170"/>
      <c r="S1114" s="176"/>
      <c r="T1114" s="176"/>
    </row>
    <row r="1115" spans="1:20" s="24" customFormat="1" ht="30" customHeight="1">
      <c r="A1115" s="203"/>
      <c r="B1115" s="203"/>
      <c r="Q1115" s="123"/>
      <c r="R1115" s="123"/>
      <c r="S1115" s="176"/>
      <c r="T1115" s="176"/>
    </row>
    <row r="1116" spans="1:20" s="24" customFormat="1" ht="30" customHeight="1">
      <c r="A1116" s="185"/>
      <c r="B1116" s="185"/>
      <c r="S1116" s="176"/>
      <c r="T1116" s="176"/>
    </row>
    <row r="1117" spans="1:20" s="24" customFormat="1" ht="30" customHeight="1">
      <c r="A1117" s="176"/>
      <c r="B1117" s="176"/>
      <c r="S1117" s="176"/>
      <c r="T1117" s="176"/>
    </row>
    <row r="1118" spans="1:20" s="24" customFormat="1" ht="30" customHeight="1">
      <c r="A1118" s="176"/>
      <c r="B1118" s="176"/>
      <c r="C1118" s="24">
        <v>100</v>
      </c>
      <c r="D1118" s="24">
        <v>6.1</v>
      </c>
      <c r="E1118" s="24">
        <v>10.5</v>
      </c>
      <c r="F1118" s="24">
        <v>9.8000000000000007</v>
      </c>
      <c r="G1118" s="24">
        <v>158</v>
      </c>
      <c r="S1118" s="176"/>
      <c r="T1118" s="176"/>
    </row>
    <row r="1119" spans="1:20" s="24" customFormat="1" ht="30" customHeight="1">
      <c r="A1119" s="176"/>
      <c r="B1119" s="176"/>
      <c r="S1119" s="176"/>
      <c r="T1119" s="176"/>
    </row>
    <row r="1120" spans="1:20" s="24" customFormat="1" ht="30" customHeight="1">
      <c r="A1120" s="176"/>
      <c r="B1120" s="176"/>
      <c r="S1120" s="176"/>
      <c r="T1120" s="176"/>
    </row>
    <row r="1121" spans="1:20" s="24" customFormat="1" ht="30" customHeight="1">
      <c r="A1121" s="176"/>
      <c r="B1121" s="176"/>
      <c r="S1121" s="176"/>
      <c r="T1121" s="176"/>
    </row>
    <row r="1122" spans="1:20" s="24" customFormat="1" ht="30" customHeight="1">
      <c r="A1122" s="176"/>
      <c r="B1122" s="176"/>
      <c r="S1122" s="176"/>
      <c r="T1122" s="176"/>
    </row>
    <row r="1123" spans="1:20" s="24" customFormat="1" ht="30" customHeight="1">
      <c r="A1123" s="176"/>
      <c r="B1123" s="176"/>
      <c r="S1123" s="176"/>
      <c r="T1123" s="176"/>
    </row>
    <row r="1124" spans="1:20" s="24" customFormat="1" ht="30" customHeight="1">
      <c r="A1124" s="176"/>
      <c r="B1124" s="176"/>
      <c r="S1124" s="176"/>
      <c r="T1124" s="176"/>
    </row>
    <row r="1125" spans="1:20" s="24" customFormat="1" ht="30" customHeight="1">
      <c r="A1125" s="176"/>
      <c r="B1125" s="176"/>
      <c r="S1125" s="176"/>
      <c r="T1125" s="176"/>
    </row>
    <row r="1126" spans="1:20" s="24" customFormat="1" ht="30" customHeight="1">
      <c r="A1126" s="176"/>
      <c r="B1126" s="176"/>
      <c r="S1126" s="176"/>
      <c r="T1126" s="176"/>
    </row>
    <row r="1127" spans="1:20" s="24" customFormat="1" ht="30" customHeight="1">
      <c r="A1127" s="176"/>
      <c r="B1127" s="176"/>
      <c r="S1127" s="176"/>
      <c r="T1127" s="176"/>
    </row>
    <row r="1128" spans="1:20" s="24" customFormat="1" ht="30" customHeight="1">
      <c r="A1128" s="176"/>
      <c r="B1128" s="176"/>
      <c r="S1128" s="176"/>
      <c r="T1128" s="176"/>
    </row>
    <row r="1129" spans="1:20" s="24" customFormat="1" ht="30" customHeight="1">
      <c r="A1129" s="176"/>
      <c r="B1129" s="176"/>
      <c r="S1129" s="176"/>
      <c r="T1129" s="176"/>
    </row>
    <row r="1130" spans="1:20" s="24" customFormat="1" ht="30" customHeight="1">
      <c r="A1130" s="176"/>
      <c r="B1130" s="176"/>
      <c r="S1130" s="176"/>
      <c r="T1130" s="176"/>
    </row>
    <row r="1131" spans="1:20" s="24" customFormat="1" ht="30" customHeight="1">
      <c r="A1131" s="176"/>
      <c r="B1131" s="176"/>
      <c r="S1131" s="176"/>
      <c r="T1131" s="176"/>
    </row>
    <row r="1132" spans="1:20" s="24" customFormat="1" ht="30" customHeight="1">
      <c r="A1132" s="176"/>
      <c r="B1132" s="176"/>
      <c r="S1132" s="176"/>
      <c r="T1132" s="176"/>
    </row>
    <row r="1133" spans="1:20" s="24" customFormat="1" ht="30" customHeight="1">
      <c r="A1133" s="176"/>
      <c r="B1133" s="176"/>
      <c r="S1133" s="176"/>
      <c r="T1133" s="176"/>
    </row>
    <row r="1134" spans="1:20" s="24" customFormat="1" ht="30" customHeight="1">
      <c r="A1134" s="176"/>
      <c r="B1134" s="176"/>
      <c r="S1134" s="176"/>
      <c r="T1134" s="176"/>
    </row>
    <row r="1135" spans="1:20" s="24" customFormat="1" ht="30" customHeight="1">
      <c r="A1135" s="176"/>
      <c r="B1135" s="176"/>
      <c r="S1135" s="176"/>
      <c r="T1135" s="176"/>
    </row>
    <row r="1136" spans="1:20" s="24" customFormat="1" ht="30" customHeight="1">
      <c r="A1136" s="176"/>
      <c r="B1136" s="176"/>
      <c r="S1136" s="176"/>
      <c r="T1136" s="176"/>
    </row>
    <row r="1137" spans="1:41" s="123" customFormat="1" ht="30" customHeight="1">
      <c r="A1137" s="176"/>
      <c r="B1137" s="176"/>
      <c r="C1137" s="24"/>
      <c r="D1137" s="24"/>
      <c r="E1137" s="24"/>
      <c r="F1137" s="24"/>
      <c r="G1137" s="24"/>
      <c r="H1137" s="24"/>
      <c r="I1137" s="24"/>
      <c r="J1137" s="24"/>
      <c r="K1137" s="24"/>
      <c r="L1137" s="24"/>
      <c r="M1137" s="24"/>
      <c r="N1137" s="24"/>
      <c r="O1137" s="24"/>
      <c r="P1137" s="24"/>
      <c r="Q1137" s="24"/>
      <c r="R1137" s="24"/>
      <c r="S1137" s="201"/>
      <c r="T1137" s="201"/>
      <c r="AC1137" s="24"/>
      <c r="AD1137" s="24"/>
      <c r="AE1137" s="24"/>
      <c r="AF1137" s="24"/>
      <c r="AG1137" s="24"/>
      <c r="AH1137" s="24"/>
      <c r="AI1137" s="24"/>
      <c r="AJ1137" s="24"/>
      <c r="AK1137" s="24"/>
      <c r="AL1137" s="24"/>
      <c r="AM1137" s="24"/>
      <c r="AN1137" s="24"/>
      <c r="AO1137" s="24"/>
    </row>
    <row r="1138" spans="1:41" s="24" customFormat="1" ht="30" customHeight="1">
      <c r="A1138" s="176"/>
      <c r="B1138" s="176"/>
      <c r="S1138" s="176"/>
      <c r="T1138" s="176"/>
    </row>
    <row r="1139" spans="1:41" s="24" customFormat="1" ht="30" customHeight="1">
      <c r="A1139" s="176"/>
      <c r="B1139" s="176"/>
      <c r="S1139" s="170"/>
      <c r="T1139" s="170"/>
    </row>
    <row r="1140" spans="1:41" s="24" customFormat="1" ht="30" customHeight="1">
      <c r="A1140" s="176"/>
      <c r="B1140" s="176"/>
      <c r="S1140" s="170"/>
      <c r="T1140" s="170"/>
    </row>
    <row r="1141" spans="1:41" s="24" customFormat="1" ht="30" customHeight="1">
      <c r="A1141" s="176"/>
      <c r="B1141" s="176"/>
      <c r="S1141" s="183"/>
      <c r="T1141" s="183"/>
    </row>
    <row r="1142" spans="1:41" s="24" customFormat="1" ht="30" customHeight="1">
      <c r="A1142" s="176"/>
      <c r="B1142" s="176"/>
      <c r="S1142" s="183"/>
      <c r="T1142" s="183"/>
    </row>
    <row r="1143" spans="1:41" s="175" customFormat="1" ht="30" customHeight="1">
      <c r="A1143" s="176"/>
      <c r="B1143" s="176"/>
      <c r="C1143" s="24"/>
      <c r="D1143" s="24"/>
      <c r="E1143" s="24"/>
      <c r="F1143" s="24"/>
      <c r="G1143" s="24"/>
      <c r="H1143" s="24"/>
      <c r="I1143" s="24"/>
      <c r="J1143" s="24"/>
      <c r="K1143" s="24"/>
      <c r="L1143" s="24"/>
      <c r="M1143" s="24"/>
      <c r="N1143" s="24"/>
      <c r="O1143" s="24"/>
      <c r="P1143" s="24"/>
      <c r="Q1143" s="24"/>
      <c r="R1143" s="24"/>
      <c r="S1143" s="183"/>
      <c r="T1143" s="183"/>
      <c r="U1143" s="24"/>
      <c r="V1143" s="24"/>
      <c r="W1143" s="24"/>
      <c r="X1143" s="24"/>
      <c r="Y1143" s="24"/>
      <c r="Z1143" s="24"/>
      <c r="AA1143" s="24"/>
      <c r="AB1143" s="24"/>
    </row>
    <row r="1144" spans="1:41" s="24" customFormat="1" ht="30" customHeight="1">
      <c r="A1144" s="176"/>
      <c r="B1144" s="176"/>
      <c r="S1144" s="183"/>
      <c r="T1144" s="183"/>
    </row>
    <row r="1145" spans="1:41" s="24" customFormat="1" ht="30" customHeight="1">
      <c r="A1145" s="176"/>
      <c r="B1145" s="176"/>
      <c r="I1145" s="123"/>
      <c r="J1145" s="123"/>
      <c r="K1145" s="123"/>
      <c r="L1145" s="123"/>
      <c r="M1145" s="123"/>
      <c r="N1145" s="123"/>
      <c r="O1145" s="123"/>
      <c r="P1145" s="123"/>
      <c r="S1145" s="183"/>
      <c r="T1145" s="183"/>
    </row>
    <row r="1146" spans="1:41" s="24" customFormat="1" ht="30" customHeight="1">
      <c r="A1146" s="176"/>
      <c r="B1146" s="176"/>
      <c r="S1146" s="183"/>
      <c r="T1146" s="183"/>
      <c r="AC1146" s="123"/>
      <c r="AD1146" s="123"/>
      <c r="AE1146" s="123"/>
      <c r="AF1146" s="123"/>
      <c r="AG1146" s="123"/>
      <c r="AH1146" s="123"/>
      <c r="AI1146" s="123"/>
      <c r="AJ1146" s="123"/>
      <c r="AK1146" s="123"/>
      <c r="AL1146" s="123"/>
      <c r="AM1146" s="123"/>
      <c r="AN1146" s="123"/>
      <c r="AO1146" s="123"/>
    </row>
    <row r="1147" spans="1:41" s="24" customFormat="1" ht="30" customHeight="1">
      <c r="A1147" s="176"/>
      <c r="B1147" s="176"/>
      <c r="S1147" s="170"/>
      <c r="T1147" s="170"/>
    </row>
    <row r="1148" spans="1:41" s="24" customFormat="1" ht="30" customHeight="1">
      <c r="A1148" s="176"/>
      <c r="B1148" s="176"/>
      <c r="Q1148" s="175"/>
      <c r="R1148" s="175"/>
      <c r="S1148" s="170"/>
      <c r="T1148" s="170"/>
    </row>
    <row r="1149" spans="1:41" s="24" customFormat="1" ht="30" customHeight="1">
      <c r="A1149" s="201"/>
      <c r="B1149" s="201"/>
      <c r="C1149" s="123"/>
      <c r="D1149" s="123"/>
      <c r="E1149" s="123"/>
      <c r="F1149" s="123"/>
      <c r="G1149" s="123"/>
      <c r="H1149" s="123"/>
      <c r="S1149" s="251"/>
      <c r="T1149" s="251"/>
    </row>
    <row r="1150" spans="1:41" s="24" customFormat="1" ht="30" customHeight="1">
      <c r="A1150" s="176"/>
      <c r="B1150" s="176"/>
      <c r="S1150" s="185"/>
      <c r="T1150" s="185"/>
    </row>
    <row r="1151" spans="1:41" s="24" customFormat="1" ht="30" customHeight="1">
      <c r="A1151" s="176"/>
      <c r="B1151" s="176"/>
      <c r="S1151" s="176"/>
      <c r="T1151" s="176"/>
    </row>
    <row r="1152" spans="1:41" s="24" customFormat="1" ht="30" customHeight="1">
      <c r="A1152" s="176"/>
      <c r="B1152" s="176"/>
      <c r="S1152" s="176"/>
      <c r="T1152" s="176"/>
    </row>
    <row r="1153" spans="1:41" s="24" customFormat="1" ht="30" customHeight="1">
      <c r="A1153" s="176"/>
      <c r="B1153" s="176"/>
      <c r="S1153" s="176"/>
      <c r="T1153" s="176"/>
    </row>
    <row r="1154" spans="1:41" s="24" customFormat="1" ht="30" customHeight="1">
      <c r="A1154" s="176"/>
      <c r="B1154" s="176"/>
      <c r="S1154" s="176"/>
      <c r="T1154" s="176"/>
    </row>
    <row r="1155" spans="1:41" s="24" customFormat="1" ht="30" customHeight="1">
      <c r="A1155" s="176"/>
      <c r="B1155" s="176"/>
      <c r="S1155" s="176"/>
      <c r="T1155" s="176"/>
    </row>
    <row r="1156" spans="1:41" s="24" customFormat="1" ht="30" customHeight="1">
      <c r="A1156" s="176"/>
      <c r="B1156" s="176"/>
      <c r="S1156" s="176"/>
      <c r="T1156" s="176"/>
    </row>
    <row r="1157" spans="1:41" s="24" customFormat="1" ht="30" customHeight="1">
      <c r="A1157" s="176"/>
      <c r="B1157" s="176"/>
      <c r="S1157" s="176"/>
      <c r="T1157" s="176"/>
    </row>
    <row r="1158" spans="1:41" s="24" customFormat="1" ht="30" customHeight="1">
      <c r="A1158" s="176"/>
      <c r="B1158" s="176"/>
      <c r="S1158" s="176"/>
      <c r="T1158" s="176"/>
    </row>
    <row r="1159" spans="1:41" s="123" customFormat="1" ht="30" customHeight="1">
      <c r="A1159" s="176"/>
      <c r="B1159" s="176"/>
      <c r="C1159" s="24"/>
      <c r="D1159" s="24"/>
      <c r="E1159" s="24"/>
      <c r="F1159" s="24"/>
      <c r="G1159" s="24"/>
      <c r="H1159" s="24"/>
      <c r="I1159" s="24"/>
      <c r="J1159" s="24"/>
      <c r="K1159" s="24"/>
      <c r="L1159" s="24"/>
      <c r="M1159" s="24"/>
      <c r="N1159" s="24"/>
      <c r="O1159" s="24"/>
      <c r="P1159" s="24"/>
      <c r="S1159" s="201"/>
      <c r="T1159" s="201"/>
      <c r="AC1159" s="24"/>
      <c r="AD1159" s="24"/>
      <c r="AE1159" s="24"/>
      <c r="AF1159" s="24"/>
      <c r="AG1159" s="24"/>
      <c r="AH1159" s="24"/>
      <c r="AI1159" s="24"/>
      <c r="AJ1159" s="24"/>
      <c r="AK1159" s="24"/>
      <c r="AL1159" s="24"/>
      <c r="AM1159" s="24"/>
      <c r="AN1159" s="24"/>
      <c r="AO1159" s="24"/>
    </row>
    <row r="1160" spans="1:41" s="24" customFormat="1" ht="30" customHeight="1">
      <c r="A1160" s="176"/>
      <c r="B1160" s="176"/>
      <c r="S1160" s="176"/>
      <c r="T1160" s="176"/>
    </row>
    <row r="1161" spans="1:41" s="24" customFormat="1" ht="30" customHeight="1">
      <c r="A1161" s="176"/>
      <c r="B1161" s="176"/>
      <c r="S1161" s="176"/>
      <c r="T1161" s="176"/>
    </row>
    <row r="1162" spans="1:41" s="24" customFormat="1" ht="30" customHeight="1">
      <c r="A1162" s="176"/>
      <c r="B1162" s="176"/>
      <c r="S1162" s="176"/>
      <c r="T1162" s="176"/>
    </row>
    <row r="1163" spans="1:41" s="24" customFormat="1" ht="30" customHeight="1">
      <c r="A1163" s="176"/>
      <c r="B1163" s="176"/>
      <c r="S1163" s="176"/>
      <c r="T1163" s="176"/>
    </row>
    <row r="1164" spans="1:41" s="24" customFormat="1" ht="30" customHeight="1">
      <c r="A1164" s="176"/>
      <c r="B1164" s="176"/>
      <c r="S1164" s="176"/>
      <c r="T1164" s="176"/>
    </row>
    <row r="1165" spans="1:41" s="24" customFormat="1" ht="30" customHeight="1">
      <c r="A1165" s="176"/>
      <c r="B1165" s="176"/>
      <c r="S1165" s="176"/>
      <c r="T1165" s="176"/>
    </row>
    <row r="1166" spans="1:41" s="24" customFormat="1" ht="30" customHeight="1">
      <c r="A1166" s="176"/>
      <c r="B1166" s="176"/>
      <c r="S1166" s="176"/>
      <c r="T1166" s="176"/>
    </row>
    <row r="1167" spans="1:41" s="24" customFormat="1" ht="30" customHeight="1">
      <c r="A1167" s="176"/>
      <c r="B1167" s="176"/>
      <c r="Q1167" s="123"/>
      <c r="R1167" s="123"/>
      <c r="S1167" s="176"/>
      <c r="T1167" s="176"/>
    </row>
    <row r="1168" spans="1:41" s="24" customFormat="1" ht="30" customHeight="1">
      <c r="A1168" s="176"/>
      <c r="B1168" s="176"/>
      <c r="S1168" s="176"/>
      <c r="T1168" s="176"/>
      <c r="AC1168" s="123"/>
      <c r="AD1168" s="123"/>
      <c r="AE1168" s="123"/>
      <c r="AF1168" s="123"/>
      <c r="AG1168" s="123"/>
      <c r="AH1168" s="123"/>
      <c r="AI1168" s="123"/>
      <c r="AJ1168" s="123"/>
      <c r="AK1168" s="123"/>
      <c r="AL1168" s="123"/>
      <c r="AM1168" s="123"/>
      <c r="AN1168" s="123"/>
      <c r="AO1168" s="123"/>
    </row>
    <row r="1169" spans="1:20" s="24" customFormat="1" ht="30" customHeight="1">
      <c r="A1169" s="176"/>
      <c r="B1169" s="176"/>
      <c r="S1169" s="176"/>
      <c r="T1169" s="176"/>
    </row>
    <row r="1170" spans="1:20" s="24" customFormat="1" ht="30" customHeight="1">
      <c r="A1170" s="176"/>
      <c r="B1170" s="176"/>
      <c r="S1170" s="176"/>
      <c r="T1170" s="176"/>
    </row>
    <row r="1171" spans="1:20" s="24" customFormat="1" ht="30" customHeight="1">
      <c r="A1171" s="176"/>
      <c r="B1171" s="176"/>
      <c r="S1171" s="176"/>
      <c r="T1171" s="176"/>
    </row>
    <row r="1172" spans="1:20" s="24" customFormat="1" ht="30" customHeight="1">
      <c r="A1172" s="176"/>
      <c r="B1172" s="176"/>
      <c r="S1172" s="176"/>
      <c r="T1172" s="176"/>
    </row>
    <row r="1173" spans="1:20" s="24" customFormat="1" ht="30" customHeight="1">
      <c r="A1173" s="176"/>
      <c r="B1173" s="176"/>
      <c r="S1173" s="176"/>
      <c r="T1173" s="176"/>
    </row>
    <row r="1174" spans="1:20" s="24" customFormat="1" ht="30" customHeight="1">
      <c r="A1174" s="176"/>
      <c r="B1174" s="176"/>
      <c r="S1174" s="176"/>
      <c r="T1174" s="176"/>
    </row>
    <row r="1175" spans="1:20" s="24" customFormat="1" ht="30" customHeight="1">
      <c r="A1175" s="176"/>
      <c r="B1175" s="176"/>
      <c r="S1175" s="176"/>
      <c r="T1175" s="176"/>
    </row>
    <row r="1176" spans="1:20" s="24" customFormat="1" ht="30" customHeight="1">
      <c r="A1176" s="176"/>
      <c r="B1176" s="176"/>
      <c r="S1176" s="176"/>
      <c r="T1176" s="176"/>
    </row>
    <row r="1177" spans="1:20" s="24" customFormat="1" ht="30" customHeight="1">
      <c r="A1177" s="176"/>
      <c r="B1177" s="176"/>
      <c r="S1177" s="176"/>
      <c r="T1177" s="176"/>
    </row>
    <row r="1178" spans="1:20" s="24" customFormat="1" ht="30" customHeight="1">
      <c r="A1178" s="176"/>
      <c r="B1178" s="176"/>
      <c r="K1178" s="175"/>
      <c r="L1178" s="175"/>
      <c r="M1178" s="175"/>
      <c r="N1178" s="175"/>
      <c r="O1178" s="175"/>
      <c r="P1178" s="175"/>
      <c r="S1178" s="176"/>
      <c r="T1178" s="176"/>
    </row>
    <row r="1179" spans="1:20" s="24" customFormat="1" ht="30" customHeight="1">
      <c r="A1179" s="176"/>
      <c r="B1179" s="176"/>
      <c r="S1179" s="176"/>
      <c r="T1179" s="176"/>
    </row>
    <row r="1180" spans="1:20" s="24" customFormat="1" ht="30" customHeight="1">
      <c r="A1180" s="176"/>
      <c r="B1180" s="176"/>
      <c r="S1180" s="176"/>
      <c r="T1180" s="176"/>
    </row>
    <row r="1181" spans="1:20" s="24" customFormat="1" ht="30" customHeight="1">
      <c r="A1181" s="176"/>
      <c r="B1181" s="176"/>
      <c r="S1181" s="176"/>
      <c r="T1181" s="176"/>
    </row>
    <row r="1182" spans="1:20" s="24" customFormat="1" ht="30" customHeight="1">
      <c r="A1182" s="228"/>
      <c r="B1182" s="228"/>
      <c r="S1182" s="176"/>
      <c r="T1182" s="176"/>
    </row>
    <row r="1183" spans="1:20" s="24" customFormat="1" ht="30" customHeight="1">
      <c r="A1183" s="176"/>
      <c r="B1183" s="176"/>
      <c r="S1183" s="176"/>
      <c r="T1183" s="176"/>
    </row>
    <row r="1184" spans="1:20" s="24" customFormat="1" ht="30" customHeight="1">
      <c r="A1184" s="176"/>
      <c r="B1184" s="176"/>
      <c r="S1184" s="176"/>
      <c r="T1184" s="176"/>
    </row>
    <row r="1185" spans="1:20" s="24" customFormat="1" ht="30" customHeight="1">
      <c r="A1185" s="176"/>
      <c r="B1185" s="176"/>
      <c r="S1185" s="176"/>
      <c r="T1185" s="176"/>
    </row>
    <row r="1186" spans="1:20" s="24" customFormat="1" ht="30" customHeight="1">
      <c r="A1186" s="176"/>
      <c r="B1186" s="176"/>
      <c r="S1186" s="176"/>
      <c r="T1186" s="176"/>
    </row>
    <row r="1187" spans="1:20" s="24" customFormat="1" ht="30" customHeight="1">
      <c r="A1187" s="176"/>
      <c r="B1187" s="176"/>
      <c r="S1187" s="176"/>
      <c r="T1187" s="176"/>
    </row>
    <row r="1188" spans="1:20" s="24" customFormat="1" ht="30" customHeight="1">
      <c r="A1188" s="176"/>
      <c r="B1188" s="176"/>
      <c r="S1188" s="176"/>
      <c r="T1188" s="176"/>
    </row>
    <row r="1189" spans="1:20" s="24" customFormat="1" ht="30" customHeight="1">
      <c r="A1189" s="176"/>
      <c r="B1189" s="176"/>
      <c r="I1189" s="123"/>
      <c r="J1189" s="123"/>
      <c r="K1189" s="123"/>
      <c r="L1189" s="123"/>
      <c r="M1189" s="123"/>
      <c r="N1189" s="123"/>
      <c r="O1189" s="123"/>
      <c r="P1189" s="123"/>
      <c r="S1189" s="176"/>
      <c r="T1189" s="176"/>
    </row>
    <row r="1190" spans="1:20" s="24" customFormat="1" ht="30" customHeight="1">
      <c r="A1190" s="176"/>
      <c r="B1190" s="176"/>
      <c r="S1190" s="176"/>
      <c r="T1190" s="176"/>
    </row>
    <row r="1191" spans="1:20" s="24" customFormat="1" ht="30" customHeight="1">
      <c r="A1191" s="176"/>
      <c r="B1191" s="176"/>
      <c r="S1191" s="176"/>
      <c r="T1191" s="176"/>
    </row>
    <row r="1192" spans="1:20" s="24" customFormat="1" ht="30" customHeight="1">
      <c r="A1192" s="176"/>
      <c r="B1192" s="176"/>
      <c r="S1192" s="176"/>
      <c r="T1192" s="176"/>
    </row>
    <row r="1193" spans="1:20" s="24" customFormat="1" ht="30" customHeight="1">
      <c r="A1193" s="201"/>
      <c r="B1193" s="201"/>
      <c r="C1193" s="123"/>
      <c r="D1193" s="123"/>
      <c r="E1193" s="123"/>
      <c r="F1193" s="123"/>
      <c r="G1193" s="123"/>
      <c r="H1193" s="123"/>
      <c r="S1193" s="176"/>
      <c r="T1193" s="176"/>
    </row>
    <row r="1194" spans="1:20" s="24" customFormat="1" ht="30" customHeight="1">
      <c r="A1194" s="176"/>
      <c r="B1194" s="176"/>
      <c r="S1194" s="176"/>
      <c r="T1194" s="176"/>
    </row>
    <row r="1195" spans="1:20" s="24" customFormat="1" ht="30" customHeight="1">
      <c r="A1195" s="176"/>
      <c r="B1195" s="176"/>
      <c r="S1195" s="176"/>
      <c r="T1195" s="176"/>
    </row>
    <row r="1196" spans="1:20" s="24" customFormat="1" ht="30" customHeight="1">
      <c r="A1196" s="256"/>
      <c r="B1196" s="256"/>
      <c r="S1196" s="176"/>
      <c r="T1196" s="176"/>
    </row>
    <row r="1197" spans="1:20" s="24" customFormat="1" ht="30" customHeight="1">
      <c r="A1197" s="256"/>
      <c r="B1197" s="256"/>
      <c r="I1197" s="123"/>
      <c r="J1197" s="123"/>
      <c r="K1197" s="123"/>
      <c r="L1197" s="123"/>
      <c r="M1197" s="123"/>
      <c r="N1197" s="123"/>
      <c r="O1197" s="123"/>
      <c r="P1197" s="123"/>
      <c r="S1197" s="176"/>
      <c r="T1197" s="176"/>
    </row>
    <row r="1198" spans="1:20" s="24" customFormat="1" ht="30" customHeight="1">
      <c r="A1198" s="242"/>
      <c r="B1198" s="242"/>
      <c r="S1198" s="176"/>
      <c r="T1198" s="176"/>
    </row>
    <row r="1199" spans="1:20" s="24" customFormat="1" ht="30" customHeight="1">
      <c r="A1199" s="242"/>
      <c r="B1199" s="242"/>
      <c r="S1199" s="176"/>
      <c r="T1199" s="176"/>
    </row>
    <row r="1200" spans="1:20" s="24" customFormat="1" ht="30" customHeight="1">
      <c r="A1200" s="251"/>
      <c r="B1200" s="251"/>
      <c r="S1200" s="176"/>
      <c r="T1200" s="176"/>
    </row>
    <row r="1201" spans="1:28" s="24" customFormat="1" ht="30" customHeight="1">
      <c r="A1201" s="217"/>
      <c r="B1201" s="217"/>
      <c r="C1201" s="123"/>
      <c r="D1201" s="123"/>
      <c r="E1201" s="123"/>
      <c r="F1201" s="123"/>
      <c r="G1201" s="123"/>
      <c r="H1201" s="123"/>
      <c r="Q1201" s="22"/>
      <c r="R1201" s="22"/>
      <c r="S1201" s="176"/>
      <c r="T1201" s="176"/>
    </row>
    <row r="1202" spans="1:28" s="24" customFormat="1" ht="30" customHeight="1">
      <c r="A1202" s="176"/>
      <c r="B1202" s="176"/>
      <c r="Q1202" s="22"/>
      <c r="R1202" s="22"/>
      <c r="S1202" s="176"/>
      <c r="T1202" s="176"/>
    </row>
    <row r="1203" spans="1:28" s="24" customFormat="1" ht="30" customHeight="1">
      <c r="A1203" s="176"/>
      <c r="B1203" s="176"/>
      <c r="Q1203" s="22"/>
      <c r="R1203" s="22"/>
      <c r="S1203" s="176"/>
      <c r="T1203" s="176"/>
    </row>
    <row r="1204" spans="1:28" s="175" customFormat="1" ht="30" customHeight="1">
      <c r="A1204" s="176"/>
      <c r="B1204" s="176"/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4"/>
      <c r="O1204" s="24"/>
      <c r="P1204" s="24"/>
      <c r="Q1204" s="22"/>
      <c r="R1204" s="22"/>
      <c r="S1204" s="176"/>
      <c r="T1204" s="176"/>
      <c r="U1204" s="24"/>
      <c r="V1204" s="24"/>
      <c r="W1204" s="24"/>
      <c r="X1204" s="24"/>
      <c r="Y1204" s="24"/>
      <c r="Z1204" s="24"/>
      <c r="AA1204" s="24"/>
      <c r="AB1204" s="24"/>
    </row>
    <row r="1205" spans="1:28" s="24" customFormat="1" ht="30" customHeight="1">
      <c r="A1205" s="176"/>
      <c r="B1205" s="176"/>
      <c r="Q1205" s="22"/>
      <c r="R1205" s="22"/>
      <c r="S1205" s="176"/>
      <c r="T1205" s="176"/>
    </row>
    <row r="1206" spans="1:28" s="24" customFormat="1" ht="30" customHeight="1">
      <c r="A1206" s="176"/>
      <c r="B1206" s="176"/>
      <c r="Q1206" s="22"/>
      <c r="R1206" s="22"/>
      <c r="S1206" s="176"/>
      <c r="T1206" s="176"/>
    </row>
    <row r="1207" spans="1:28" s="24" customFormat="1" ht="30" customHeight="1">
      <c r="A1207" s="176"/>
      <c r="B1207" s="176"/>
      <c r="Q1207" s="22"/>
      <c r="R1207" s="22"/>
      <c r="S1207" s="176"/>
      <c r="T1207" s="176"/>
    </row>
    <row r="1208" spans="1:28" s="24" customFormat="1" ht="30" customHeight="1">
      <c r="A1208" s="176"/>
      <c r="B1208" s="176"/>
      <c r="Q1208" s="22"/>
      <c r="R1208" s="22"/>
      <c r="S1208" s="176"/>
      <c r="T1208" s="176"/>
    </row>
    <row r="1209" spans="1:28" s="24" customFormat="1" ht="30" customHeight="1">
      <c r="A1209" s="176"/>
      <c r="B1209" s="176"/>
      <c r="Q1209" s="22"/>
      <c r="R1209" s="22"/>
      <c r="S1209" s="176"/>
      <c r="T1209" s="176"/>
    </row>
    <row r="1210" spans="1:28" s="24" customFormat="1" ht="30" customHeight="1">
      <c r="A1210" s="176"/>
      <c r="B1210" s="176"/>
      <c r="Q1210" s="22"/>
      <c r="R1210" s="22"/>
      <c r="S1210" s="176"/>
      <c r="T1210" s="176"/>
    </row>
    <row r="1211" spans="1:28" s="24" customFormat="1" ht="30" customHeight="1">
      <c r="A1211" s="176"/>
      <c r="B1211" s="176"/>
      <c r="Q1211" s="22"/>
      <c r="R1211" s="22"/>
      <c r="S1211" s="176"/>
      <c r="T1211" s="176"/>
    </row>
    <row r="1212" spans="1:28" s="24" customFormat="1" ht="30" customHeight="1">
      <c r="A1212" s="176"/>
      <c r="B1212" s="176"/>
      <c r="Q1212" s="22"/>
      <c r="R1212" s="22"/>
      <c r="S1212" s="176"/>
      <c r="T1212" s="176"/>
    </row>
    <row r="1213" spans="1:28" s="24" customFormat="1" ht="30" customHeight="1">
      <c r="A1213" s="176"/>
      <c r="B1213" s="176"/>
      <c r="Q1213" s="22"/>
      <c r="R1213" s="22"/>
      <c r="S1213" s="176"/>
      <c r="T1213" s="176"/>
    </row>
    <row r="1214" spans="1:28" s="24" customFormat="1" ht="30" customHeight="1">
      <c r="A1214" s="176"/>
      <c r="B1214" s="176"/>
      <c r="Q1214" s="22"/>
      <c r="R1214" s="22"/>
      <c r="S1214" s="176"/>
      <c r="T1214" s="176"/>
    </row>
    <row r="1215" spans="1:28" s="24" customFormat="1" ht="30" customHeight="1">
      <c r="A1215" s="176"/>
      <c r="B1215" s="176"/>
      <c r="Q1215" s="22"/>
      <c r="R1215" s="22"/>
      <c r="S1215" s="176"/>
      <c r="T1215" s="176"/>
    </row>
    <row r="1216" spans="1:28" s="24" customFormat="1" ht="30" customHeight="1">
      <c r="A1216" s="176"/>
      <c r="B1216" s="176"/>
      <c r="Q1216" s="22"/>
      <c r="R1216" s="22"/>
      <c r="S1216" s="176"/>
      <c r="T1216" s="176"/>
    </row>
    <row r="1217" spans="1:28" s="175" customFormat="1" ht="30" customHeight="1">
      <c r="A1217" s="176"/>
      <c r="B1217" s="176"/>
      <c r="C1217" s="24"/>
      <c r="D1217" s="24"/>
      <c r="E1217" s="24"/>
      <c r="F1217" s="24"/>
      <c r="G1217" s="24"/>
      <c r="H1217" s="24"/>
      <c r="I1217" s="24"/>
      <c r="J1217" s="24"/>
      <c r="K1217" s="24"/>
      <c r="L1217" s="24"/>
      <c r="M1217" s="24"/>
      <c r="N1217" s="24"/>
      <c r="O1217" s="24"/>
      <c r="P1217" s="24"/>
      <c r="Q1217" s="22"/>
      <c r="R1217" s="22"/>
      <c r="S1217" s="176"/>
      <c r="T1217" s="176"/>
      <c r="U1217" s="24"/>
      <c r="V1217" s="24"/>
      <c r="W1217" s="24"/>
      <c r="X1217" s="24"/>
      <c r="Y1217" s="24"/>
      <c r="Z1217" s="24"/>
      <c r="AA1217" s="24"/>
      <c r="AB1217" s="24"/>
    </row>
    <row r="1218" spans="1:28" s="24" customFormat="1" ht="42.75" customHeight="1">
      <c r="A1218" s="176"/>
      <c r="B1218" s="176"/>
      <c r="Q1218" s="22"/>
      <c r="R1218" s="22"/>
      <c r="S1218" s="176"/>
      <c r="T1218" s="176"/>
    </row>
    <row r="1219" spans="1:28" s="24" customFormat="1" ht="38.25" customHeight="1">
      <c r="A1219" s="176"/>
      <c r="B1219" s="176"/>
      <c r="Q1219" s="22"/>
      <c r="R1219" s="22"/>
      <c r="S1219" s="176"/>
      <c r="T1219" s="176"/>
    </row>
    <row r="1220" spans="1:28" s="24" customFormat="1" ht="32.25" customHeight="1">
      <c r="A1220" s="176"/>
      <c r="B1220" s="176"/>
      <c r="Q1220" s="22"/>
      <c r="R1220" s="22"/>
      <c r="S1220" s="170"/>
      <c r="T1220" s="170"/>
    </row>
    <row r="1221" spans="1:28" s="24" customFormat="1" ht="30" customHeight="1">
      <c r="A1221" s="176"/>
      <c r="B1221" s="176"/>
      <c r="Q1221" s="22"/>
      <c r="R1221" s="22"/>
      <c r="S1221" s="170"/>
      <c r="T1221" s="170"/>
    </row>
    <row r="1222" spans="1:28" s="24" customFormat="1" ht="24.9" customHeight="1">
      <c r="A1222" s="176"/>
      <c r="B1222" s="176"/>
      <c r="Q1222" s="22"/>
      <c r="R1222" s="22"/>
      <c r="S1222" s="170"/>
      <c r="T1222" s="170"/>
    </row>
    <row r="1223" spans="1:28" s="24" customFormat="1" ht="24.9" customHeight="1">
      <c r="A1223" s="176"/>
      <c r="B1223" s="176"/>
      <c r="Q1223" s="22"/>
      <c r="R1223" s="22"/>
      <c r="S1223" s="170"/>
      <c r="T1223" s="170"/>
    </row>
    <row r="1224" spans="1:28" s="24" customFormat="1" ht="24.9" customHeight="1">
      <c r="A1224" s="176"/>
      <c r="B1224" s="176"/>
      <c r="Q1224" s="22"/>
      <c r="R1224" s="22"/>
    </row>
    <row r="1225" spans="1:28" s="24" customFormat="1" ht="24.9" customHeight="1">
      <c r="A1225" s="176"/>
      <c r="B1225" s="176"/>
      <c r="Q1225" s="22"/>
      <c r="R1225" s="22"/>
    </row>
    <row r="1226" spans="1:28" s="24" customFormat="1" ht="24.9" customHeight="1">
      <c r="A1226" s="176"/>
      <c r="B1226" s="176"/>
      <c r="Q1226" s="22"/>
      <c r="R1226" s="22"/>
    </row>
    <row r="1227" spans="1:28" s="24" customFormat="1" ht="24.9" customHeight="1">
      <c r="A1227" s="176"/>
      <c r="B1227" s="176"/>
      <c r="Q1227" s="22"/>
      <c r="R1227" s="22"/>
    </row>
    <row r="1228" spans="1:28" s="24" customFormat="1" ht="24.9" customHeight="1">
      <c r="A1228" s="176"/>
      <c r="B1228" s="176"/>
      <c r="Q1228" s="22"/>
      <c r="R1228" s="22"/>
    </row>
    <row r="1229" spans="1:28" s="24" customFormat="1" ht="24.9" customHeight="1">
      <c r="A1229" s="176"/>
      <c r="B1229" s="176"/>
      <c r="Q1229" s="22"/>
      <c r="R1229" s="22"/>
    </row>
    <row r="1230" spans="1:28" s="24" customFormat="1" ht="24.9" customHeight="1">
      <c r="A1230" s="176"/>
      <c r="B1230" s="176"/>
      <c r="Q1230" s="22"/>
      <c r="R1230" s="22"/>
    </row>
    <row r="1231" spans="1:28" ht="24.9" customHeight="1">
      <c r="A1231" s="176"/>
      <c r="B1231" s="176"/>
      <c r="C1231" s="24"/>
      <c r="D1231" s="24"/>
      <c r="E1231" s="24"/>
      <c r="F1231" s="24"/>
      <c r="G1231" s="24"/>
      <c r="H1231" s="24"/>
    </row>
    <row r="1232" spans="1:28" ht="24.9" customHeight="1">
      <c r="A1232" s="176"/>
      <c r="B1232" s="176"/>
      <c r="C1232" s="24"/>
      <c r="D1232" s="24"/>
      <c r="E1232" s="24"/>
      <c r="F1232" s="24"/>
      <c r="G1232" s="24"/>
      <c r="H1232" s="24"/>
    </row>
    <row r="1233" spans="1:8" ht="24.9" customHeight="1">
      <c r="A1233" s="176"/>
      <c r="B1233" s="176"/>
      <c r="C1233" s="24"/>
      <c r="D1233" s="24"/>
      <c r="E1233" s="24"/>
      <c r="F1233" s="24"/>
      <c r="G1233" s="24"/>
      <c r="H1233" s="24"/>
    </row>
    <row r="1234" spans="1:8" ht="24.9" customHeight="1">
      <c r="A1234" s="176"/>
      <c r="B1234" s="176"/>
      <c r="C1234" s="24"/>
      <c r="D1234" s="24"/>
      <c r="E1234" s="24"/>
      <c r="F1234" s="24"/>
      <c r="G1234" s="24"/>
      <c r="H1234" s="24"/>
    </row>
    <row r="1235" spans="1:8" ht="30" customHeight="1"/>
    <row r="1236" spans="1:8" ht="60" customHeight="1"/>
    <row r="1237" spans="1:8" ht="24.9" customHeight="1"/>
    <row r="1238" spans="1:8" ht="24.9" customHeight="1"/>
    <row r="1239" spans="1:8" ht="24.9" customHeight="1"/>
    <row r="1240" spans="1:8" ht="24.9" customHeight="1"/>
    <row r="1241" spans="1:8" ht="24.9" customHeight="1"/>
    <row r="1242" spans="1:8" ht="24.9" customHeight="1"/>
    <row r="1249" ht="45" customHeight="1"/>
    <row r="65538" ht="12.75" customHeight="1"/>
    <row r="65539" ht="12.75" customHeight="1"/>
  </sheetData>
  <autoFilter ref="A1:A81"/>
  <mergeCells count="31">
    <mergeCell ref="A80:C80"/>
    <mergeCell ref="K617:M617"/>
    <mergeCell ref="A65:C65"/>
    <mergeCell ref="A71:C71"/>
    <mergeCell ref="A76:C76"/>
    <mergeCell ref="A77:C77"/>
    <mergeCell ref="A78:D78"/>
    <mergeCell ref="A37:C37"/>
    <mergeCell ref="A38:C38"/>
    <mergeCell ref="A48:C48"/>
    <mergeCell ref="A56:R56"/>
    <mergeCell ref="A58:C58"/>
    <mergeCell ref="A25:C25"/>
    <mergeCell ref="A26:C26"/>
    <mergeCell ref="A27:D27"/>
    <mergeCell ref="A28:D28"/>
    <mergeCell ref="A29:C29"/>
    <mergeCell ref="A6:D6"/>
    <mergeCell ref="A7:D7"/>
    <mergeCell ref="A8:C8"/>
    <mergeCell ref="A17:C17"/>
    <mergeCell ref="A21:C21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6.25E-2" bottom="4.1666666666666699E-2" header="0.51180555555555496" footer="0.51180555555555496"/>
  <pageSetup paperSize="9" firstPageNumber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400"/>
  <sheetViews>
    <sheetView view="pageBreakPreview" topLeftCell="A55" zoomScaleNormal="100" workbookViewId="0">
      <selection activeCell="D35" sqref="D35"/>
    </sheetView>
  </sheetViews>
  <sheetFormatPr defaultRowHeight="13.8" outlineLevelCol="1"/>
  <cols>
    <col min="1" max="1" width="32.33203125" style="15" customWidth="1"/>
    <col min="2" max="2" width="7.77734375" style="16" customWidth="1"/>
    <col min="3" max="3" width="6.21875" style="17" customWidth="1"/>
    <col min="4" max="4" width="8.6640625" style="18" customWidth="1"/>
    <col min="5" max="5" width="7.21875" style="19" customWidth="1"/>
    <col min="6" max="6" width="7.6640625" style="20" customWidth="1"/>
    <col min="7" max="7" width="6.21875" style="20" customWidth="1"/>
    <col min="8" max="8" width="6.88671875" style="20" customWidth="1"/>
    <col min="9" max="9" width="6.77734375" style="21" customWidth="1" outlineLevel="1"/>
    <col min="10" max="10" width="7.109375" style="21" customWidth="1" outlineLevel="1"/>
    <col min="11" max="11" width="5.21875" style="19" customWidth="1"/>
    <col min="12" max="12" width="5.44140625" style="22" customWidth="1"/>
    <col min="13" max="13" width="6.21875" style="22" customWidth="1"/>
    <col min="14" max="14" width="6.109375" style="22" customWidth="1"/>
    <col min="15" max="15" width="6.109375" style="23" customWidth="1"/>
    <col min="16" max="16" width="7.21875" style="23" customWidth="1"/>
    <col min="17" max="17" width="6.33203125" style="22" customWidth="1"/>
    <col min="18" max="18" width="4.88671875" style="22" customWidth="1"/>
    <col min="19" max="20" width="2.88671875" style="24" customWidth="1"/>
    <col min="21" max="28" width="9.109375" style="24" hidden="1" customWidth="1"/>
    <col min="29" max="29" width="9.44140625" style="24" customWidth="1"/>
    <col min="30" max="257" width="9.109375" style="24" customWidth="1"/>
    <col min="258" max="1025" width="9.109375" customWidth="1"/>
  </cols>
  <sheetData>
    <row r="1" spans="1:29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9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9" ht="26.1" customHeight="1">
      <c r="A3" s="624" t="s">
        <v>153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188"/>
      <c r="T3" s="188"/>
    </row>
    <row r="4" spans="1:29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  <c r="S4" s="176"/>
      <c r="T4" s="176"/>
    </row>
    <row r="5" spans="1:29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176"/>
      <c r="T5" s="176"/>
    </row>
    <row r="6" spans="1:29" ht="26.1" customHeight="1">
      <c r="A6" s="628" t="s">
        <v>24</v>
      </c>
      <c r="B6" s="628"/>
      <c r="C6" s="628"/>
      <c r="D6" s="628"/>
      <c r="E6" s="265">
        <f>E7+E18+E22+E25+E28+E29</f>
        <v>29.107080000000003</v>
      </c>
      <c r="F6" s="265">
        <f>F7+F18+F22+F25+F28+F29</f>
        <v>21.967000000000002</v>
      </c>
      <c r="G6" s="265">
        <f>G7+G18+G22+G25+G28+G29</f>
        <v>59.26142999999999</v>
      </c>
      <c r="H6" s="386">
        <f>H7+H18+H22+H25+H28+H29</f>
        <v>551.17704000000003</v>
      </c>
      <c r="I6" s="261" t="s">
        <v>25</v>
      </c>
      <c r="J6" s="267">
        <f>J7+J30+J67</f>
        <v>0</v>
      </c>
      <c r="K6" s="261">
        <f t="shared" ref="K6:R6" si="0">K8+K22+K25+K28+K29</f>
        <v>0.32</v>
      </c>
      <c r="L6" s="261">
        <f t="shared" si="0"/>
        <v>0.1293333333333333</v>
      </c>
      <c r="M6" s="261">
        <f t="shared" si="0"/>
        <v>1.0999999999999999E-2</v>
      </c>
      <c r="N6" s="261">
        <f t="shared" si="0"/>
        <v>0.38300000000000001</v>
      </c>
      <c r="O6" s="261">
        <f t="shared" si="0"/>
        <v>104.858</v>
      </c>
      <c r="P6" s="261">
        <f t="shared" si="0"/>
        <v>202.46</v>
      </c>
      <c r="Q6" s="261">
        <f t="shared" si="0"/>
        <v>47.220000000000006</v>
      </c>
      <c r="R6" s="261">
        <f t="shared" si="0"/>
        <v>4.5809999999999995</v>
      </c>
      <c r="S6" s="176"/>
      <c r="T6" s="176"/>
      <c r="AC6" s="425">
        <f>J6</f>
        <v>0</v>
      </c>
    </row>
    <row r="7" spans="1:29" ht="20.25" customHeight="1">
      <c r="A7" s="628"/>
      <c r="B7" s="628"/>
      <c r="C7" s="628"/>
      <c r="D7" s="628"/>
      <c r="E7" s="270">
        <f>E8-(E8*6/100)</f>
        <v>15.681080000000001</v>
      </c>
      <c r="F7" s="270">
        <f>F8-(F8*12/100)</f>
        <v>18.722000000000001</v>
      </c>
      <c r="G7" s="270">
        <f>G8-(G8*9/100)</f>
        <v>6.1907299999999994</v>
      </c>
      <c r="H7" s="297">
        <f>E7*4+F7*9+G7*4</f>
        <v>255.98524000000003</v>
      </c>
      <c r="I7" s="261"/>
      <c r="J7" s="272">
        <f>J8+J18+J22+J25+J28+J29</f>
        <v>0</v>
      </c>
      <c r="K7" s="261"/>
      <c r="L7" s="261"/>
      <c r="M7" s="261"/>
      <c r="N7" s="261"/>
      <c r="O7" s="261"/>
      <c r="P7" s="261"/>
      <c r="Q7" s="261"/>
      <c r="R7" s="261"/>
      <c r="S7" s="176"/>
      <c r="T7" s="176"/>
    </row>
    <row r="8" spans="1:29" ht="26.1" customHeight="1">
      <c r="A8" s="641" t="s">
        <v>154</v>
      </c>
      <c r="B8" s="641"/>
      <c r="C8" s="641"/>
      <c r="D8" s="323" t="s">
        <v>155</v>
      </c>
      <c r="E8" s="276">
        <f>E9+E10+E15+E16</f>
        <v>16.682000000000002</v>
      </c>
      <c r="F8" s="276">
        <f>F9+F10+F15+F16+F19</f>
        <v>21.275000000000002</v>
      </c>
      <c r="G8" s="276">
        <f>G9+G10+G15+G16+G19</f>
        <v>6.802999999999999</v>
      </c>
      <c r="H8" s="277">
        <f>E8*4+F8*9+G8*4</f>
        <v>285.41500000000002</v>
      </c>
      <c r="I8" s="278"/>
      <c r="J8" s="278">
        <f>J9+J10+J11+J12+J13+J14+J15+J16+J17+J18+J19+J20+J21</f>
        <v>0</v>
      </c>
      <c r="K8" s="278">
        <v>0.32</v>
      </c>
      <c r="L8" s="278">
        <v>6.6000000000000003E-2</v>
      </c>
      <c r="M8" s="278">
        <v>1.0999999999999999E-2</v>
      </c>
      <c r="N8" s="278">
        <v>3.3000000000000002E-2</v>
      </c>
      <c r="O8" s="278">
        <v>80.168000000000006</v>
      </c>
      <c r="P8" s="278">
        <v>47.96</v>
      </c>
      <c r="Q8" s="278">
        <v>11.88</v>
      </c>
      <c r="R8" s="278">
        <v>1.7709999999999999</v>
      </c>
      <c r="S8" s="176"/>
      <c r="T8" s="176"/>
    </row>
    <row r="9" spans="1:29" ht="15.75" customHeight="1">
      <c r="A9" s="342" t="s">
        <v>127</v>
      </c>
      <c r="B9" s="294">
        <v>120</v>
      </c>
      <c r="C9" s="294">
        <v>120</v>
      </c>
      <c r="D9" s="287"/>
      <c r="E9" s="313">
        <f>12.7*C9/100</f>
        <v>15.24</v>
      </c>
      <c r="F9" s="313">
        <f>11.5*C9/100</f>
        <v>13.8</v>
      </c>
      <c r="G9" s="313">
        <f>0.7*C9/100</f>
        <v>0.84</v>
      </c>
      <c r="H9" s="313"/>
      <c r="I9" s="307">
        <v>0</v>
      </c>
      <c r="J9" s="307">
        <f>B9*I9/40</f>
        <v>0</v>
      </c>
      <c r="K9" s="307"/>
      <c r="L9" s="307"/>
      <c r="M9" s="307"/>
      <c r="N9" s="307"/>
      <c r="O9" s="307"/>
      <c r="P9" s="307"/>
      <c r="Q9" s="291"/>
      <c r="R9" s="291"/>
      <c r="S9" s="176"/>
      <c r="T9" s="176"/>
    </row>
    <row r="10" spans="1:29" ht="15.75" customHeight="1">
      <c r="A10" s="315" t="s">
        <v>30</v>
      </c>
      <c r="B10" s="294">
        <v>50</v>
      </c>
      <c r="C10" s="294">
        <v>50</v>
      </c>
      <c r="D10" s="287"/>
      <c r="E10" s="295">
        <f>2.8*C10/100</f>
        <v>1.4</v>
      </c>
      <c r="F10" s="295">
        <f>3.2*C10/100</f>
        <v>1.6</v>
      </c>
      <c r="G10" s="295">
        <f>4.7*C10/100</f>
        <v>2.35</v>
      </c>
      <c r="H10" s="314"/>
      <c r="I10" s="307">
        <v>0</v>
      </c>
      <c r="J10" s="301">
        <f t="shared" ref="J10:J16" si="1">I10*B10/1000</f>
        <v>0</v>
      </c>
      <c r="K10" s="301"/>
      <c r="L10" s="301"/>
      <c r="M10" s="301"/>
      <c r="N10" s="301"/>
      <c r="O10" s="301"/>
      <c r="P10" s="307"/>
      <c r="Q10" s="292"/>
      <c r="R10" s="292"/>
      <c r="S10" s="176"/>
      <c r="T10" s="176"/>
    </row>
    <row r="11" spans="1:29" ht="17.25" customHeight="1">
      <c r="A11" s="426" t="s">
        <v>156</v>
      </c>
      <c r="B11" s="427">
        <f>B10*460/1000</f>
        <v>23</v>
      </c>
      <c r="C11" s="427">
        <f>C10*460/1000</f>
        <v>23</v>
      </c>
      <c r="D11" s="287"/>
      <c r="E11" s="313"/>
      <c r="F11" s="313"/>
      <c r="G11" s="313"/>
      <c r="H11" s="314"/>
      <c r="I11" s="307"/>
      <c r="J11" s="301">
        <f t="shared" si="1"/>
        <v>0</v>
      </c>
      <c r="K11" s="301"/>
      <c r="L11" s="301"/>
      <c r="M11" s="301"/>
      <c r="N11" s="301"/>
      <c r="O11" s="301"/>
      <c r="P11" s="307"/>
      <c r="Q11" s="284"/>
      <c r="R11" s="284"/>
      <c r="S11" s="176"/>
      <c r="T11" s="176"/>
    </row>
    <row r="12" spans="1:29" ht="17.25" customHeight="1">
      <c r="A12" s="426" t="s">
        <v>157</v>
      </c>
      <c r="B12" s="427">
        <f>B10*120/1000</f>
        <v>6</v>
      </c>
      <c r="C12" s="427">
        <f>C10*120/1000</f>
        <v>6</v>
      </c>
      <c r="D12" s="287"/>
      <c r="E12" s="313"/>
      <c r="F12" s="288"/>
      <c r="G12" s="288"/>
      <c r="H12" s="320"/>
      <c r="I12" s="301"/>
      <c r="J12" s="301">
        <f t="shared" si="1"/>
        <v>0</v>
      </c>
      <c r="K12" s="301"/>
      <c r="L12" s="301"/>
      <c r="M12" s="301"/>
      <c r="N12" s="301"/>
      <c r="O12" s="301"/>
      <c r="P12" s="301"/>
      <c r="Q12" s="291"/>
      <c r="R12" s="291"/>
      <c r="S12" s="176"/>
      <c r="T12" s="176"/>
    </row>
    <row r="13" spans="1:29" ht="26.1" customHeight="1">
      <c r="A13" s="342" t="s">
        <v>158</v>
      </c>
      <c r="B13" s="286">
        <f>B10-B11</f>
        <v>27</v>
      </c>
      <c r="C13" s="286">
        <f>C10-C11</f>
        <v>27</v>
      </c>
      <c r="D13" s="287"/>
      <c r="E13" s="313"/>
      <c r="F13" s="288"/>
      <c r="G13" s="288"/>
      <c r="H13" s="320"/>
      <c r="I13" s="301"/>
      <c r="J13" s="301">
        <f t="shared" si="1"/>
        <v>0</v>
      </c>
      <c r="K13" s="301"/>
      <c r="L13" s="301"/>
      <c r="M13" s="301"/>
      <c r="N13" s="301"/>
      <c r="O13" s="301"/>
      <c r="P13" s="301"/>
      <c r="Q13" s="278"/>
      <c r="R13" s="278"/>
      <c r="S13" s="176"/>
      <c r="T13" s="176"/>
    </row>
    <row r="14" spans="1:29" ht="17.25" customHeight="1">
      <c r="A14" s="342" t="s">
        <v>159</v>
      </c>
      <c r="B14" s="286">
        <f>B10-B12</f>
        <v>44</v>
      </c>
      <c r="C14" s="286">
        <f>C10-C12</f>
        <v>44</v>
      </c>
      <c r="D14" s="287"/>
      <c r="E14" s="313"/>
      <c r="F14" s="288"/>
      <c r="G14" s="288"/>
      <c r="H14" s="320"/>
      <c r="I14" s="301"/>
      <c r="J14" s="301">
        <f t="shared" si="1"/>
        <v>0</v>
      </c>
      <c r="K14" s="301"/>
      <c r="L14" s="301"/>
      <c r="M14" s="301"/>
      <c r="N14" s="301"/>
      <c r="O14" s="301"/>
      <c r="P14" s="301"/>
      <c r="Q14" s="278"/>
      <c r="R14" s="278"/>
      <c r="S14" s="176"/>
      <c r="T14" s="176"/>
    </row>
    <row r="15" spans="1:29" ht="18" customHeight="1">
      <c r="A15" s="279" t="s">
        <v>33</v>
      </c>
      <c r="B15" s="286">
        <v>2</v>
      </c>
      <c r="C15" s="286">
        <v>2</v>
      </c>
      <c r="D15" s="280"/>
      <c r="E15" s="288">
        <f>0.6*C15/100</f>
        <v>1.2E-2</v>
      </c>
      <c r="F15" s="288">
        <f>82.5*C15/100</f>
        <v>1.65</v>
      </c>
      <c r="G15" s="288">
        <f>0.9*C15/100</f>
        <v>1.8000000000000002E-2</v>
      </c>
      <c r="H15" s="283"/>
      <c r="I15" s="284"/>
      <c r="J15" s="301">
        <f t="shared" si="1"/>
        <v>0</v>
      </c>
      <c r="K15" s="284"/>
      <c r="L15" s="284"/>
      <c r="M15" s="284"/>
      <c r="N15" s="284"/>
      <c r="O15" s="284"/>
      <c r="P15" s="284"/>
      <c r="Q15" s="278"/>
      <c r="R15" s="306"/>
      <c r="S15" s="176"/>
      <c r="T15" s="176"/>
    </row>
    <row r="16" spans="1:29" ht="22.5" customHeight="1">
      <c r="A16" s="279" t="s">
        <v>160</v>
      </c>
      <c r="B16" s="280">
        <v>5</v>
      </c>
      <c r="C16" s="280">
        <v>5</v>
      </c>
      <c r="D16" s="280"/>
      <c r="E16" s="288">
        <f>0.6*C16/100</f>
        <v>0.03</v>
      </c>
      <c r="F16" s="288">
        <f>82.5*C16/100</f>
        <v>4.125</v>
      </c>
      <c r="G16" s="288">
        <f>0.9*C16/100</f>
        <v>4.4999999999999998E-2</v>
      </c>
      <c r="H16" s="282"/>
      <c r="I16" s="284">
        <v>0</v>
      </c>
      <c r="J16" s="301">
        <f t="shared" si="1"/>
        <v>0</v>
      </c>
      <c r="K16" s="284"/>
      <c r="L16" s="284"/>
      <c r="M16" s="284"/>
      <c r="N16" s="284"/>
      <c r="O16" s="284"/>
      <c r="P16" s="284"/>
      <c r="Q16" s="291"/>
      <c r="R16" s="291"/>
      <c r="S16" s="176"/>
      <c r="T16" s="176"/>
    </row>
    <row r="17" spans="1:28" ht="16.5" hidden="1" customHeight="1">
      <c r="A17" s="279"/>
      <c r="B17" s="286"/>
      <c r="C17" s="286"/>
      <c r="D17" s="280"/>
      <c r="E17" s="318"/>
      <c r="F17" s="318"/>
      <c r="G17" s="318"/>
      <c r="H17" s="283"/>
      <c r="I17" s="284"/>
      <c r="J17" s="301"/>
      <c r="K17" s="284"/>
      <c r="L17" s="284"/>
      <c r="M17" s="284"/>
      <c r="N17" s="284"/>
      <c r="O17" s="284"/>
      <c r="P17" s="284"/>
      <c r="Q17" s="397"/>
      <c r="R17" s="397"/>
      <c r="S17" s="176"/>
      <c r="T17" s="176"/>
    </row>
    <row r="18" spans="1:28" ht="19.5" customHeight="1">
      <c r="A18" s="369" t="s">
        <v>161</v>
      </c>
      <c r="B18" s="428"/>
      <c r="C18" s="275">
        <v>50</v>
      </c>
      <c r="D18" s="275"/>
      <c r="E18" s="276">
        <f>E19</f>
        <v>1.55</v>
      </c>
      <c r="F18" s="276">
        <f>F19</f>
        <v>0.1</v>
      </c>
      <c r="G18" s="276">
        <f>G19</f>
        <v>3.55</v>
      </c>
      <c r="H18" s="277">
        <f>E18*4+F18*9+G18*4</f>
        <v>21.3</v>
      </c>
      <c r="I18" s="278"/>
      <c r="J18" s="429">
        <f>J20</f>
        <v>0</v>
      </c>
      <c r="K18" s="278"/>
      <c r="L18" s="278"/>
      <c r="M18" s="278"/>
      <c r="N18" s="278"/>
      <c r="O18" s="278"/>
      <c r="P18" s="278"/>
      <c r="Q18" s="278"/>
      <c r="R18" s="278"/>
      <c r="S18" s="176"/>
      <c r="T18" s="176"/>
    </row>
    <row r="19" spans="1:28" ht="26.1" customHeight="1">
      <c r="A19" s="279" t="s">
        <v>162</v>
      </c>
      <c r="B19" s="286">
        <f>C19*1.54</f>
        <v>77</v>
      </c>
      <c r="C19" s="280">
        <v>50</v>
      </c>
      <c r="D19" s="280"/>
      <c r="E19" s="288">
        <f>3.1*C19/100</f>
        <v>1.55</v>
      </c>
      <c r="F19" s="288">
        <f>0.2*C19/100</f>
        <v>0.1</v>
      </c>
      <c r="G19" s="288">
        <f>7.1*C19/100</f>
        <v>3.55</v>
      </c>
      <c r="H19" s="282"/>
      <c r="I19" s="284"/>
      <c r="J19" s="301">
        <f>I19*B19/1000</f>
        <v>0</v>
      </c>
      <c r="K19" s="284"/>
      <c r="L19" s="284"/>
      <c r="M19" s="284"/>
      <c r="N19" s="284"/>
      <c r="O19" s="284"/>
      <c r="P19" s="284"/>
      <c r="Q19" s="284"/>
      <c r="R19" s="284"/>
      <c r="S19" s="176"/>
      <c r="T19" s="176"/>
    </row>
    <row r="20" spans="1:28" ht="16.5" customHeight="1">
      <c r="A20" s="342" t="s">
        <v>72</v>
      </c>
      <c r="B20" s="286">
        <v>51</v>
      </c>
      <c r="C20" s="280">
        <v>50</v>
      </c>
      <c r="D20" s="280"/>
      <c r="E20" s="282"/>
      <c r="F20" s="282"/>
      <c r="G20" s="282"/>
      <c r="H20" s="282"/>
      <c r="I20" s="284">
        <v>0</v>
      </c>
      <c r="J20" s="301">
        <f>I20*B20/1000</f>
        <v>0</v>
      </c>
      <c r="K20" s="284"/>
      <c r="L20" s="284"/>
      <c r="M20" s="284"/>
      <c r="N20" s="284"/>
      <c r="O20" s="284"/>
      <c r="P20" s="284"/>
      <c r="Q20" s="291"/>
      <c r="R20" s="291"/>
      <c r="S20" s="176"/>
      <c r="T20" s="176"/>
    </row>
    <row r="21" spans="1:28" ht="18" hidden="1" customHeight="1">
      <c r="A21" s="279"/>
      <c r="B21" s="286"/>
      <c r="C21" s="280"/>
      <c r="D21" s="280"/>
      <c r="E21" s="288"/>
      <c r="F21" s="288"/>
      <c r="G21" s="288"/>
      <c r="H21" s="282"/>
      <c r="I21" s="284"/>
      <c r="J21" s="301"/>
      <c r="K21" s="284"/>
      <c r="L21" s="284"/>
      <c r="M21" s="284"/>
      <c r="N21" s="284"/>
      <c r="O21" s="284"/>
      <c r="P21" s="284"/>
      <c r="Q21" s="291"/>
      <c r="R21" s="291"/>
      <c r="S21" s="176"/>
      <c r="T21" s="176"/>
    </row>
    <row r="22" spans="1:28" s="69" customFormat="1" ht="24" customHeight="1">
      <c r="A22" s="641" t="s">
        <v>163</v>
      </c>
      <c r="B22" s="641"/>
      <c r="C22" s="641"/>
      <c r="D22" s="323" t="s">
        <v>164</v>
      </c>
      <c r="E22" s="259">
        <f>E23+E24</f>
        <v>8.18</v>
      </c>
      <c r="F22" s="259">
        <f>F23+F24</f>
        <v>2.6550000000000002</v>
      </c>
      <c r="G22" s="259">
        <f>G23+G24</f>
        <v>14.84</v>
      </c>
      <c r="H22" s="297">
        <f>E22*4+F22*9+G22*4</f>
        <v>115.97499999999999</v>
      </c>
      <c r="I22" s="270"/>
      <c r="J22" s="430">
        <f>J23+J24</f>
        <v>0</v>
      </c>
      <c r="K22" s="306">
        <v>0</v>
      </c>
      <c r="L22" s="278">
        <v>0.01</v>
      </c>
      <c r="M22" s="278">
        <v>0</v>
      </c>
      <c r="N22" s="278">
        <v>0</v>
      </c>
      <c r="O22" s="278">
        <v>14.5</v>
      </c>
      <c r="P22" s="278">
        <v>110.5</v>
      </c>
      <c r="Q22" s="278">
        <v>24.4</v>
      </c>
      <c r="R22" s="278">
        <v>1.9</v>
      </c>
      <c r="S22" s="176"/>
      <c r="T22" s="177"/>
      <c r="U22" s="24"/>
      <c r="V22" s="24"/>
      <c r="W22" s="24"/>
      <c r="X22" s="24"/>
      <c r="Y22" s="24"/>
      <c r="Z22" s="24"/>
      <c r="AA22" s="24"/>
      <c r="AB22" s="24"/>
    </row>
    <row r="23" spans="1:28" ht="17.25" customHeight="1">
      <c r="A23" s="279" t="s">
        <v>36</v>
      </c>
      <c r="B23" s="280">
        <v>20</v>
      </c>
      <c r="C23" s="280">
        <v>20</v>
      </c>
      <c r="D23" s="275"/>
      <c r="E23" s="276">
        <f>7.6*C23/100</f>
        <v>1.52</v>
      </c>
      <c r="F23" s="276">
        <f>0.9*C23/100</f>
        <v>0.18</v>
      </c>
      <c r="G23" s="276">
        <f>48.4*C23/100</f>
        <v>9.68</v>
      </c>
      <c r="H23" s="277"/>
      <c r="I23" s="301">
        <v>0</v>
      </c>
      <c r="J23" s="301">
        <f>I23*B23/1000</f>
        <v>0</v>
      </c>
      <c r="K23" s="431"/>
      <c r="L23" s="431"/>
      <c r="M23" s="431"/>
      <c r="N23" s="431"/>
      <c r="O23" s="431"/>
      <c r="P23" s="431"/>
      <c r="Q23" s="278"/>
      <c r="R23" s="278"/>
      <c r="S23" s="176"/>
      <c r="T23" s="176"/>
    </row>
    <row r="24" spans="1:28" s="69" customFormat="1" ht="33" customHeight="1">
      <c r="A24" s="310" t="s">
        <v>38</v>
      </c>
      <c r="B24" s="432">
        <v>16.5</v>
      </c>
      <c r="C24" s="280">
        <v>15</v>
      </c>
      <c r="D24" s="275"/>
      <c r="E24" s="276">
        <f>44.4*C24/100</f>
        <v>6.66</v>
      </c>
      <c r="F24" s="276">
        <f>16.5*C24/100</f>
        <v>2.4750000000000001</v>
      </c>
      <c r="G24" s="276">
        <f>34.4*C24/100</f>
        <v>5.16</v>
      </c>
      <c r="H24" s="277"/>
      <c r="I24" s="301">
        <v>0</v>
      </c>
      <c r="J24" s="301">
        <f>I24*B24/1000</f>
        <v>0</v>
      </c>
      <c r="K24" s="431"/>
      <c r="L24" s="431"/>
      <c r="M24" s="431"/>
      <c r="N24" s="431"/>
      <c r="O24" s="431"/>
      <c r="P24" s="431"/>
      <c r="Q24" s="397"/>
      <c r="R24" s="397"/>
      <c r="S24" s="176"/>
      <c r="T24" s="177"/>
      <c r="U24" s="24"/>
      <c r="V24" s="24"/>
      <c r="W24" s="24"/>
      <c r="X24" s="24"/>
      <c r="Y24" s="24"/>
      <c r="Z24" s="24"/>
      <c r="AA24" s="24"/>
      <c r="AB24" s="24"/>
    </row>
    <row r="25" spans="1:28" s="69" customFormat="1" ht="23.25" customHeight="1">
      <c r="A25" s="632" t="s">
        <v>165</v>
      </c>
      <c r="B25" s="632"/>
      <c r="C25" s="632"/>
      <c r="D25" s="275">
        <v>200</v>
      </c>
      <c r="E25" s="276">
        <f>E26+E27</f>
        <v>9.6000000000000002E-2</v>
      </c>
      <c r="F25" s="276">
        <f>F26+F27</f>
        <v>0</v>
      </c>
      <c r="G25" s="276">
        <f>G26+G27</f>
        <v>11.960699999999999</v>
      </c>
      <c r="H25" s="304">
        <f>E25*4+F25*9+G25*4</f>
        <v>48.226799999999997</v>
      </c>
      <c r="I25" s="284"/>
      <c r="J25" s="278">
        <f>J26+J27</f>
        <v>0</v>
      </c>
      <c r="K25" s="278">
        <v>0</v>
      </c>
      <c r="L25" s="278">
        <v>0</v>
      </c>
      <c r="M25" s="278">
        <v>0</v>
      </c>
      <c r="N25" s="278">
        <v>0</v>
      </c>
      <c r="O25" s="278">
        <v>0.2</v>
      </c>
      <c r="P25" s="278">
        <v>0</v>
      </c>
      <c r="Q25" s="278">
        <v>0</v>
      </c>
      <c r="R25" s="278">
        <v>0.02</v>
      </c>
      <c r="S25" s="176"/>
      <c r="T25" s="177"/>
      <c r="U25" s="24"/>
      <c r="V25" s="24"/>
      <c r="W25" s="24"/>
      <c r="X25" s="24"/>
      <c r="Y25" s="24"/>
      <c r="Z25" s="24"/>
      <c r="AA25" s="24"/>
      <c r="AB25" s="24"/>
    </row>
    <row r="26" spans="1:28" s="69" customFormat="1" ht="16.5" customHeight="1">
      <c r="A26" s="293" t="s">
        <v>40</v>
      </c>
      <c r="B26" s="305">
        <v>0.3</v>
      </c>
      <c r="C26" s="305">
        <v>0.3</v>
      </c>
      <c r="D26" s="165"/>
      <c r="E26" s="301">
        <f>20*C26/100</f>
        <v>0.06</v>
      </c>
      <c r="F26" s="301">
        <v>0</v>
      </c>
      <c r="G26" s="284">
        <f>6.9*C26/100</f>
        <v>2.07E-2</v>
      </c>
      <c r="H26" s="284"/>
      <c r="I26" s="284">
        <v>0</v>
      </c>
      <c r="J26" s="284">
        <f>I26*B26/1000</f>
        <v>0</v>
      </c>
      <c r="K26" s="306"/>
      <c r="L26" s="278"/>
      <c r="M26" s="278"/>
      <c r="N26" s="278"/>
      <c r="O26" s="278"/>
      <c r="P26" s="278"/>
      <c r="Q26" s="278"/>
      <c r="R26" s="306"/>
      <c r="S26" s="176"/>
      <c r="T26" s="177"/>
      <c r="U26" s="24"/>
      <c r="V26" s="24"/>
      <c r="W26" s="24"/>
      <c r="X26" s="24"/>
      <c r="Y26" s="24"/>
      <c r="Z26" s="24"/>
      <c r="AA26" s="24"/>
      <c r="AB26" s="24"/>
    </row>
    <row r="27" spans="1:28" ht="14.25" customHeight="1">
      <c r="A27" s="293" t="s">
        <v>90</v>
      </c>
      <c r="B27" s="165">
        <v>12</v>
      </c>
      <c r="C27" s="165">
        <v>12</v>
      </c>
      <c r="D27" s="165"/>
      <c r="E27" s="295">
        <f>0.3*C27/100</f>
        <v>3.5999999999999997E-2</v>
      </c>
      <c r="F27" s="295">
        <f>0*C27/100</f>
        <v>0</v>
      </c>
      <c r="G27" s="295">
        <f>99.5*C27/100</f>
        <v>11.94</v>
      </c>
      <c r="H27" s="282"/>
      <c r="I27" s="284">
        <v>0</v>
      </c>
      <c r="J27" s="284">
        <f>I27*B27/1000</f>
        <v>0</v>
      </c>
      <c r="K27" s="301"/>
      <c r="L27" s="301"/>
      <c r="M27" s="301"/>
      <c r="N27" s="301"/>
      <c r="O27" s="301"/>
      <c r="P27" s="301"/>
      <c r="Q27" s="301"/>
      <c r="R27" s="301"/>
      <c r="S27" s="176"/>
      <c r="T27" s="176"/>
    </row>
    <row r="28" spans="1:28" s="69" customFormat="1" ht="20.25" customHeight="1">
      <c r="A28" s="633" t="s">
        <v>41</v>
      </c>
      <c r="B28" s="633"/>
      <c r="C28" s="633"/>
      <c r="D28" s="308">
        <v>20</v>
      </c>
      <c r="E28" s="276">
        <f>6.6*D28/100</f>
        <v>1.32</v>
      </c>
      <c r="F28" s="276">
        <f>1.1*D28/100</f>
        <v>0.22</v>
      </c>
      <c r="G28" s="276">
        <f>41*D28/100</f>
        <v>8.1999999999999993</v>
      </c>
      <c r="H28" s="271">
        <f>E28*4+F28*9+G28*4</f>
        <v>40.059999999999995</v>
      </c>
      <c r="I28" s="284">
        <v>0</v>
      </c>
      <c r="J28" s="423">
        <f>I28*D28/1000</f>
        <v>0</v>
      </c>
      <c r="K28" s="278">
        <v>0</v>
      </c>
      <c r="L28" s="278">
        <v>3.3333333333333298E-2</v>
      </c>
      <c r="M28" s="278">
        <v>0</v>
      </c>
      <c r="N28" s="278">
        <v>0.32</v>
      </c>
      <c r="O28" s="278">
        <v>7</v>
      </c>
      <c r="P28" s="278">
        <v>31</v>
      </c>
      <c r="Q28" s="278">
        <v>8.1999999999999993</v>
      </c>
      <c r="R28" s="278">
        <v>0.57999999999999996</v>
      </c>
      <c r="S28" s="176"/>
      <c r="T28" s="177"/>
      <c r="U28" s="24"/>
      <c r="V28" s="24"/>
      <c r="W28" s="24"/>
      <c r="X28" s="24"/>
      <c r="Y28" s="24"/>
      <c r="Z28" s="24"/>
      <c r="AA28" s="24"/>
      <c r="AB28" s="24"/>
    </row>
    <row r="29" spans="1:28" ht="20.25" customHeight="1">
      <c r="A29" s="633" t="s">
        <v>42</v>
      </c>
      <c r="B29" s="633"/>
      <c r="C29" s="633"/>
      <c r="D29" s="308">
        <v>30</v>
      </c>
      <c r="E29" s="276">
        <f>7.6*D29/100</f>
        <v>2.2799999999999998</v>
      </c>
      <c r="F29" s="276">
        <f>0.9*D29/100</f>
        <v>0.27</v>
      </c>
      <c r="G29" s="276">
        <f>48.4*D29/100</f>
        <v>14.52</v>
      </c>
      <c r="H29" s="271">
        <f>E29*4+F29*9+G29*4</f>
        <v>69.63</v>
      </c>
      <c r="I29" s="284">
        <v>0</v>
      </c>
      <c r="J29" s="423">
        <f>I29*D29/1000</f>
        <v>0</v>
      </c>
      <c r="K29" s="278">
        <v>0</v>
      </c>
      <c r="L29" s="278">
        <v>0.02</v>
      </c>
      <c r="M29" s="278">
        <v>0</v>
      </c>
      <c r="N29" s="278">
        <v>0.03</v>
      </c>
      <c r="O29" s="278">
        <v>2.99</v>
      </c>
      <c r="P29" s="278">
        <v>13</v>
      </c>
      <c r="Q29" s="278">
        <v>2.74</v>
      </c>
      <c r="R29" s="278">
        <v>0.31</v>
      </c>
      <c r="S29" s="170"/>
      <c r="T29" s="170"/>
    </row>
    <row r="30" spans="1:28" ht="21" customHeight="1">
      <c r="A30" s="628" t="s">
        <v>43</v>
      </c>
      <c r="B30" s="628"/>
      <c r="C30" s="628"/>
      <c r="D30" s="628"/>
      <c r="E30" s="265">
        <f>E31+E47+E55+E62+E65+E66</f>
        <v>29.502160000000003</v>
      </c>
      <c r="F30" s="265">
        <f>F31+F47+F55+F62+F65+F66</f>
        <v>29.192319999999999</v>
      </c>
      <c r="G30" s="265">
        <f>G31+G47+G55+G62+G65+G66</f>
        <v>103.23675</v>
      </c>
      <c r="H30" s="399">
        <f>H31+H46+H55+H62+H65+H66</f>
        <v>756.78003999999987</v>
      </c>
      <c r="I30" s="261"/>
      <c r="J30" s="272">
        <f t="shared" ref="J30:R30" si="2">J32+J47+J55+J62+J65+J66</f>
        <v>0</v>
      </c>
      <c r="K30" s="261">
        <f t="shared" si="2"/>
        <v>30.940909090909088</v>
      </c>
      <c r="L30" s="261">
        <f t="shared" si="2"/>
        <v>0.21878787878787881</v>
      </c>
      <c r="M30" s="261">
        <f t="shared" si="2"/>
        <v>0.2233333333333333</v>
      </c>
      <c r="N30" s="261">
        <f t="shared" si="2"/>
        <v>5.7466666666666706</v>
      </c>
      <c r="O30" s="261">
        <f t="shared" si="2"/>
        <v>94.891515151515094</v>
      </c>
      <c r="P30" s="261">
        <f t="shared" si="2"/>
        <v>455.2766666666667</v>
      </c>
      <c r="Q30" s="261">
        <f t="shared" si="2"/>
        <v>92.576666666666696</v>
      </c>
      <c r="R30" s="261">
        <f t="shared" si="2"/>
        <v>4.7539999999999996</v>
      </c>
      <c r="S30" s="170"/>
      <c r="T30" s="170"/>
    </row>
    <row r="31" spans="1:28" s="69" customFormat="1" ht="19.5" customHeight="1">
      <c r="A31" s="268"/>
      <c r="B31" s="433"/>
      <c r="C31" s="433"/>
      <c r="D31" s="269"/>
      <c r="E31" s="270">
        <f>E32-(E32*6/100)</f>
        <v>4.9951599999999994</v>
      </c>
      <c r="F31" s="270">
        <f>F32-(F32*12/100)</f>
        <v>6.1943199999999994</v>
      </c>
      <c r="G31" s="270">
        <f>G32-(G32*9/100)</f>
        <v>17.494749999999996</v>
      </c>
      <c r="H31" s="329">
        <f>E31*4+F31*9+G31*4</f>
        <v>145.70851999999996</v>
      </c>
      <c r="I31" s="261"/>
      <c r="J31" s="261"/>
      <c r="K31" s="261"/>
      <c r="L31" s="261"/>
      <c r="M31" s="261"/>
      <c r="N31" s="261"/>
      <c r="O31" s="273"/>
      <c r="P31" s="273"/>
      <c r="Q31" s="390"/>
      <c r="R31" s="390"/>
      <c r="S31" s="170"/>
      <c r="T31" s="171"/>
      <c r="U31" s="24"/>
      <c r="V31" s="24"/>
      <c r="W31" s="24"/>
      <c r="X31" s="24"/>
      <c r="Y31" s="24"/>
      <c r="Z31" s="24"/>
      <c r="AA31" s="24"/>
      <c r="AB31" s="24"/>
    </row>
    <row r="32" spans="1:28" s="69" customFormat="1" ht="26.1" customHeight="1">
      <c r="A32" s="632" t="s">
        <v>166</v>
      </c>
      <c r="B32" s="632"/>
      <c r="C32" s="632"/>
      <c r="D32" s="275" t="s">
        <v>167</v>
      </c>
      <c r="E32" s="276">
        <f>E33+E39+E40+E41+E43+E44+E45</f>
        <v>5.3139999999999992</v>
      </c>
      <c r="F32" s="276">
        <f>F33+F39+F40+F41+F43+F44+F45</f>
        <v>7.0389999999999997</v>
      </c>
      <c r="G32" s="276">
        <f>G33+G39+G40+G41+G43+G44+G45</f>
        <v>19.224999999999998</v>
      </c>
      <c r="H32" s="309">
        <f>E32*4+F32*9+G32*4</f>
        <v>161.50700000000001</v>
      </c>
      <c r="I32" s="284"/>
      <c r="J32" s="365">
        <f>J33+J34+J35+J36+J37+J38+J39+J40+J41+J42+J43+J44+J45</f>
        <v>0</v>
      </c>
      <c r="K32" s="278">
        <v>4.25</v>
      </c>
      <c r="L32" s="278">
        <v>7.0000000000000007E-2</v>
      </c>
      <c r="M32" s="278">
        <v>0.19</v>
      </c>
      <c r="N32" s="278">
        <v>0.23</v>
      </c>
      <c r="O32" s="278">
        <v>18.54</v>
      </c>
      <c r="P32" s="278">
        <v>176.13</v>
      </c>
      <c r="Q32" s="278">
        <v>20.309999999999999</v>
      </c>
      <c r="R32" s="278">
        <v>1.07</v>
      </c>
      <c r="S32" s="170"/>
      <c r="T32" s="171"/>
      <c r="U32" s="24"/>
      <c r="V32" s="24"/>
      <c r="W32" s="24"/>
      <c r="X32" s="24"/>
      <c r="Y32" s="24"/>
      <c r="Z32" s="24"/>
      <c r="AA32" s="24"/>
      <c r="AB32" s="24"/>
    </row>
    <row r="33" spans="1:28" s="69" customFormat="1" ht="18.75" customHeight="1">
      <c r="A33" s="310" t="s">
        <v>168</v>
      </c>
      <c r="B33" s="331">
        <f>C33*1.36</f>
        <v>21.76</v>
      </c>
      <c r="C33" s="286">
        <v>16</v>
      </c>
      <c r="D33" s="323"/>
      <c r="E33" s="313">
        <f>18.9*C33/100</f>
        <v>3.0239999999999996</v>
      </c>
      <c r="F33" s="295">
        <f>12.4*C33/100</f>
        <v>1.984</v>
      </c>
      <c r="G33" s="295">
        <v>0</v>
      </c>
      <c r="H33" s="277"/>
      <c r="I33" s="284">
        <v>0</v>
      </c>
      <c r="J33" s="434">
        <f t="shared" ref="J33:J45" si="3">B33*I33/1000</f>
        <v>0</v>
      </c>
      <c r="K33" s="291"/>
      <c r="L33" s="291"/>
      <c r="M33" s="292"/>
      <c r="N33" s="292"/>
      <c r="O33" s="291"/>
      <c r="P33" s="291"/>
      <c r="Q33" s="278"/>
      <c r="R33" s="278"/>
      <c r="S33" s="170"/>
      <c r="T33" s="171"/>
      <c r="U33" s="24"/>
      <c r="V33" s="24"/>
      <c r="W33" s="24"/>
      <c r="X33" s="24"/>
      <c r="Y33" s="24"/>
      <c r="Z33" s="24"/>
      <c r="AA33" s="24"/>
      <c r="AB33" s="24"/>
    </row>
    <row r="34" spans="1:28" s="69" customFormat="1" ht="20.25" customHeight="1">
      <c r="A34" s="310" t="s">
        <v>169</v>
      </c>
      <c r="B34" s="331">
        <f>C34*1.18</f>
        <v>18.88</v>
      </c>
      <c r="C34" s="286">
        <v>16</v>
      </c>
      <c r="D34" s="323"/>
      <c r="E34" s="276"/>
      <c r="F34" s="276"/>
      <c r="G34" s="276"/>
      <c r="H34" s="277"/>
      <c r="I34" s="284"/>
      <c r="J34" s="434">
        <f t="shared" si="3"/>
        <v>0</v>
      </c>
      <c r="K34" s="291"/>
      <c r="L34" s="291"/>
      <c r="M34" s="292"/>
      <c r="N34" s="292"/>
      <c r="O34" s="291"/>
      <c r="P34" s="291"/>
      <c r="Q34" s="295"/>
      <c r="R34" s="295"/>
      <c r="S34" s="170"/>
      <c r="T34" s="171"/>
      <c r="U34" s="24"/>
      <c r="V34" s="24"/>
      <c r="W34" s="24"/>
      <c r="X34" s="24"/>
      <c r="Y34" s="24"/>
      <c r="Z34" s="24"/>
      <c r="AA34" s="24"/>
      <c r="AB34" s="24"/>
    </row>
    <row r="35" spans="1:28" s="69" customFormat="1" ht="26.1" customHeight="1">
      <c r="A35" s="310" t="s">
        <v>170</v>
      </c>
      <c r="B35" s="331">
        <f>C34</f>
        <v>16</v>
      </c>
      <c r="C35" s="294">
        <f>C34</f>
        <v>16</v>
      </c>
      <c r="D35" s="275"/>
      <c r="E35" s="288"/>
      <c r="F35" s="288"/>
      <c r="G35" s="288"/>
      <c r="H35" s="320"/>
      <c r="I35" s="301"/>
      <c r="J35" s="434">
        <f t="shared" si="3"/>
        <v>0</v>
      </c>
      <c r="K35" s="291"/>
      <c r="L35" s="291"/>
      <c r="M35" s="292"/>
      <c r="N35" s="292"/>
      <c r="O35" s="291"/>
      <c r="P35" s="291"/>
      <c r="Q35" s="295"/>
      <c r="R35" s="295"/>
      <c r="S35" s="170"/>
      <c r="T35" s="171"/>
      <c r="U35" s="24"/>
      <c r="V35" s="24"/>
      <c r="W35" s="24"/>
      <c r="X35" s="24"/>
      <c r="Y35" s="24"/>
      <c r="Z35" s="24"/>
      <c r="AA35" s="24"/>
      <c r="AB35" s="24"/>
    </row>
    <row r="36" spans="1:28" ht="21" customHeight="1">
      <c r="A36" s="293" t="s">
        <v>46</v>
      </c>
      <c r="B36" s="294">
        <f>C36*1.33</f>
        <v>66.5</v>
      </c>
      <c r="C36" s="280">
        <v>50</v>
      </c>
      <c r="D36" s="275"/>
      <c r="E36" s="276"/>
      <c r="F36" s="276"/>
      <c r="G36" s="276"/>
      <c r="H36" s="277"/>
      <c r="I36" s="284"/>
      <c r="J36" s="434">
        <f t="shared" si="3"/>
        <v>0</v>
      </c>
      <c r="K36" s="292"/>
      <c r="L36" s="292"/>
      <c r="M36" s="292"/>
      <c r="N36" s="292"/>
      <c r="O36" s="292"/>
      <c r="P36" s="292"/>
      <c r="Q36" s="295"/>
      <c r="R36" s="295"/>
      <c r="S36" s="170"/>
      <c r="T36" s="170"/>
    </row>
    <row r="37" spans="1:28" s="69" customFormat="1" ht="18" customHeight="1">
      <c r="A37" s="315" t="s">
        <v>47</v>
      </c>
      <c r="B37" s="312">
        <f>C37*1.43</f>
        <v>71.5</v>
      </c>
      <c r="C37" s="316">
        <v>50</v>
      </c>
      <c r="D37" s="323"/>
      <c r="E37" s="259"/>
      <c r="F37" s="259"/>
      <c r="G37" s="259"/>
      <c r="H37" s="260"/>
      <c r="I37" s="270"/>
      <c r="J37" s="434">
        <f t="shared" si="3"/>
        <v>0</v>
      </c>
      <c r="K37" s="291"/>
      <c r="L37" s="291"/>
      <c r="M37" s="292"/>
      <c r="N37" s="292"/>
      <c r="O37" s="291"/>
      <c r="P37" s="291"/>
      <c r="Q37" s="306"/>
      <c r="R37" s="306"/>
      <c r="S37" s="170"/>
      <c r="T37" s="171"/>
      <c r="U37" s="24"/>
      <c r="V37" s="24"/>
      <c r="W37" s="24"/>
      <c r="X37" s="24"/>
      <c r="Y37" s="24"/>
      <c r="Z37" s="24"/>
      <c r="AA37" s="24"/>
      <c r="AB37" s="24"/>
    </row>
    <row r="38" spans="1:28" s="69" customFormat="1" ht="17.25" customHeight="1">
      <c r="A38" s="315" t="s">
        <v>48</v>
      </c>
      <c r="B38" s="312">
        <f>C38*1.54</f>
        <v>77</v>
      </c>
      <c r="C38" s="316">
        <v>50</v>
      </c>
      <c r="D38" s="323"/>
      <c r="E38" s="259"/>
      <c r="F38" s="259"/>
      <c r="G38" s="259"/>
      <c r="H38" s="260"/>
      <c r="I38" s="270"/>
      <c r="J38" s="434">
        <f t="shared" si="3"/>
        <v>0</v>
      </c>
      <c r="K38" s="291"/>
      <c r="L38" s="291"/>
      <c r="M38" s="292"/>
      <c r="N38" s="292"/>
      <c r="O38" s="291"/>
      <c r="P38" s="291"/>
      <c r="Q38" s="291"/>
      <c r="R38" s="291"/>
      <c r="S38" s="170"/>
      <c r="T38" s="171"/>
      <c r="U38" s="24"/>
      <c r="V38" s="24"/>
      <c r="W38" s="24"/>
      <c r="X38" s="24"/>
      <c r="Y38" s="24"/>
      <c r="Z38" s="24"/>
      <c r="AA38" s="24"/>
      <c r="AB38" s="24"/>
    </row>
    <row r="39" spans="1:28" ht="15.75" customHeight="1">
      <c r="A39" s="315" t="s">
        <v>49</v>
      </c>
      <c r="B39" s="312">
        <f>C39*1.67</f>
        <v>83.5</v>
      </c>
      <c r="C39" s="316">
        <v>50</v>
      </c>
      <c r="D39" s="323"/>
      <c r="E39" s="318">
        <f>2*C39/100</f>
        <v>1</v>
      </c>
      <c r="F39" s="318">
        <f>0.1*C39/100</f>
        <v>0.05</v>
      </c>
      <c r="G39" s="318">
        <f>19.7*C39/100</f>
        <v>9.85</v>
      </c>
      <c r="H39" s="260"/>
      <c r="I39" s="270">
        <v>0</v>
      </c>
      <c r="J39" s="434">
        <f t="shared" si="3"/>
        <v>0</v>
      </c>
      <c r="K39" s="291"/>
      <c r="L39" s="291"/>
      <c r="M39" s="292"/>
      <c r="N39" s="292"/>
      <c r="O39" s="291"/>
      <c r="P39" s="291"/>
      <c r="Q39" s="291"/>
      <c r="R39" s="291"/>
      <c r="S39" s="170"/>
      <c r="T39" s="170"/>
    </row>
    <row r="40" spans="1:28" ht="15" customHeight="1">
      <c r="A40" s="293" t="s">
        <v>171</v>
      </c>
      <c r="B40" s="294">
        <v>5</v>
      </c>
      <c r="C40" s="294">
        <v>5</v>
      </c>
      <c r="D40" s="435"/>
      <c r="E40" s="288">
        <f>0.6*C40/100</f>
        <v>0.03</v>
      </c>
      <c r="F40" s="288">
        <f>82.5*C40/100</f>
        <v>4.125</v>
      </c>
      <c r="G40" s="288">
        <f>0.9*C40/100</f>
        <v>4.4999999999999998E-2</v>
      </c>
      <c r="H40" s="320"/>
      <c r="I40" s="284">
        <v>0</v>
      </c>
      <c r="J40" s="434">
        <f t="shared" si="3"/>
        <v>0</v>
      </c>
      <c r="K40" s="291"/>
      <c r="L40" s="291"/>
      <c r="M40" s="292"/>
      <c r="N40" s="292"/>
      <c r="O40" s="291"/>
      <c r="P40" s="291"/>
      <c r="Q40" s="291"/>
      <c r="R40" s="291"/>
      <c r="S40" s="170"/>
      <c r="T40" s="170"/>
    </row>
    <row r="41" spans="1:28" ht="18.75" customHeight="1">
      <c r="A41" s="293" t="s">
        <v>172</v>
      </c>
      <c r="B41" s="294">
        <v>10</v>
      </c>
      <c r="C41" s="294">
        <v>10</v>
      </c>
      <c r="D41" s="435"/>
      <c r="E41" s="288">
        <f>8.3*C41/100</f>
        <v>0.83</v>
      </c>
      <c r="F41" s="288">
        <f>1.2*C41/100</f>
        <v>0.12</v>
      </c>
      <c r="G41" s="288">
        <f>75*C41/100</f>
        <v>7.5</v>
      </c>
      <c r="H41" s="320"/>
      <c r="I41" s="284">
        <v>0</v>
      </c>
      <c r="J41" s="434">
        <f t="shared" si="3"/>
        <v>0</v>
      </c>
      <c r="K41" s="291"/>
      <c r="L41" s="291"/>
      <c r="M41" s="292"/>
      <c r="N41" s="292"/>
      <c r="O41" s="291"/>
      <c r="P41" s="291"/>
      <c r="Q41" s="278"/>
      <c r="R41" s="278"/>
      <c r="S41" s="170"/>
      <c r="T41" s="170"/>
    </row>
    <row r="42" spans="1:28" s="69" customFormat="1" ht="17.25" customHeight="1">
      <c r="A42" s="293" t="s">
        <v>50</v>
      </c>
      <c r="B42" s="305">
        <f>C42*1.25</f>
        <v>12.5</v>
      </c>
      <c r="C42" s="294">
        <v>10</v>
      </c>
      <c r="D42" s="435"/>
      <c r="E42" s="364"/>
      <c r="F42" s="288"/>
      <c r="G42" s="288"/>
      <c r="H42" s="320"/>
      <c r="I42" s="284"/>
      <c r="J42" s="434">
        <f t="shared" si="3"/>
        <v>0</v>
      </c>
      <c r="K42" s="292"/>
      <c r="L42" s="292"/>
      <c r="M42" s="292"/>
      <c r="N42" s="292"/>
      <c r="O42" s="292"/>
      <c r="P42" s="292"/>
      <c r="Q42" s="291"/>
      <c r="R42" s="291"/>
      <c r="S42" s="170"/>
      <c r="T42" s="171"/>
      <c r="U42" s="24"/>
      <c r="V42" s="24"/>
      <c r="W42" s="24"/>
      <c r="X42" s="24"/>
      <c r="Y42" s="24"/>
      <c r="Z42" s="24"/>
      <c r="AA42" s="24"/>
      <c r="AB42" s="24"/>
    </row>
    <row r="43" spans="1:28" s="69" customFormat="1" ht="16.5" customHeight="1">
      <c r="A43" s="315" t="s">
        <v>51</v>
      </c>
      <c r="B43" s="312">
        <f>C43*1.33</f>
        <v>13.3</v>
      </c>
      <c r="C43" s="312">
        <v>10</v>
      </c>
      <c r="D43" s="435"/>
      <c r="E43" s="318">
        <f>1.3*C43/100</f>
        <v>0.13</v>
      </c>
      <c r="F43" s="318">
        <f>0.1*C43/100</f>
        <v>0.01</v>
      </c>
      <c r="G43" s="318">
        <f>7*C43/100</f>
        <v>0.7</v>
      </c>
      <c r="H43" s="314"/>
      <c r="I43" s="270">
        <v>0</v>
      </c>
      <c r="J43" s="434">
        <f t="shared" si="3"/>
        <v>0</v>
      </c>
      <c r="K43" s="291"/>
      <c r="L43" s="291"/>
      <c r="M43" s="292"/>
      <c r="N43" s="292"/>
      <c r="O43" s="291"/>
      <c r="P43" s="291"/>
      <c r="Q43" s="291"/>
      <c r="R43" s="291"/>
      <c r="S43" s="170"/>
      <c r="T43" s="171"/>
      <c r="U43" s="24"/>
      <c r="V43" s="24"/>
      <c r="W43" s="24"/>
      <c r="X43" s="24"/>
      <c r="Y43" s="24"/>
      <c r="Z43" s="24"/>
      <c r="AA43" s="24"/>
      <c r="AB43" s="24"/>
    </row>
    <row r="44" spans="1:28" s="69" customFormat="1" ht="16.5" customHeight="1">
      <c r="A44" s="293" t="s">
        <v>52</v>
      </c>
      <c r="B44" s="294">
        <f>C44*1.19</f>
        <v>11.899999999999999</v>
      </c>
      <c r="C44" s="294">
        <v>10</v>
      </c>
      <c r="D44" s="435"/>
      <c r="E44" s="318">
        <f>1.7*C44/100</f>
        <v>0.17</v>
      </c>
      <c r="F44" s="318">
        <v>0</v>
      </c>
      <c r="G44" s="318">
        <f>9.5*C44/100</f>
        <v>0.95</v>
      </c>
      <c r="H44" s="320"/>
      <c r="I44" s="284">
        <v>0</v>
      </c>
      <c r="J44" s="434">
        <f t="shared" si="3"/>
        <v>0</v>
      </c>
      <c r="K44" s="292"/>
      <c r="L44" s="292"/>
      <c r="M44" s="292"/>
      <c r="N44" s="292"/>
      <c r="O44" s="292"/>
      <c r="P44" s="292"/>
      <c r="Q44" s="291"/>
      <c r="R44" s="291"/>
      <c r="S44" s="170"/>
      <c r="T44" s="171"/>
      <c r="U44" s="187"/>
      <c r="V44" s="185"/>
      <c r="W44" s="24"/>
      <c r="X44" s="24"/>
      <c r="Y44" s="24"/>
      <c r="Z44" s="24"/>
      <c r="AA44" s="24"/>
      <c r="AB44" s="24"/>
    </row>
    <row r="45" spans="1:28" s="69" customFormat="1" ht="18.75" customHeight="1">
      <c r="A45" s="279" t="s">
        <v>64</v>
      </c>
      <c r="B45" s="280">
        <v>5</v>
      </c>
      <c r="C45" s="280">
        <v>5</v>
      </c>
      <c r="D45" s="280"/>
      <c r="E45" s="313">
        <f>2.6*C45/100</f>
        <v>0.13</v>
      </c>
      <c r="F45" s="313">
        <f>15*C45/100</f>
        <v>0.75</v>
      </c>
      <c r="G45" s="313">
        <f>3.6*C45/100</f>
        <v>0.18</v>
      </c>
      <c r="H45" s="260"/>
      <c r="I45" s="306">
        <v>0</v>
      </c>
      <c r="J45" s="434">
        <f t="shared" si="3"/>
        <v>0</v>
      </c>
      <c r="K45" s="291"/>
      <c r="L45" s="291"/>
      <c r="M45" s="292"/>
      <c r="N45" s="292"/>
      <c r="O45" s="291"/>
      <c r="P45" s="291"/>
      <c r="Q45" s="306"/>
      <c r="R45" s="306"/>
      <c r="S45" s="170"/>
      <c r="T45" s="171"/>
      <c r="U45" s="187"/>
      <c r="V45" s="185"/>
      <c r="W45" s="24"/>
      <c r="X45" s="24"/>
      <c r="Y45" s="24"/>
      <c r="Z45" s="24"/>
      <c r="AA45" s="24"/>
      <c r="AB45" s="24"/>
    </row>
    <row r="46" spans="1:28" s="69" customFormat="1" ht="21.75" customHeight="1">
      <c r="A46" s="645"/>
      <c r="B46" s="645"/>
      <c r="C46" s="645"/>
      <c r="D46" s="343"/>
      <c r="E46" s="270">
        <f>E47-(E47*6/100)</f>
        <v>19.317000000000004</v>
      </c>
      <c r="F46" s="270">
        <f>F47-(F47*12/100)</f>
        <v>15.128079999999999</v>
      </c>
      <c r="G46" s="270">
        <f>G47-(G47*9/100)</f>
        <v>33.892950000000006</v>
      </c>
      <c r="H46" s="329">
        <f>E46*4+F46*9+G46*4</f>
        <v>348.99252000000001</v>
      </c>
      <c r="I46" s="270"/>
      <c r="J46" s="422"/>
      <c r="K46" s="422"/>
      <c r="L46" s="422"/>
      <c r="M46" s="436"/>
      <c r="N46" s="436"/>
      <c r="O46" s="422"/>
      <c r="P46" s="422"/>
      <c r="Q46" s="306"/>
      <c r="R46" s="306"/>
    </row>
    <row r="47" spans="1:28" s="69" customFormat="1" ht="23.25" customHeight="1">
      <c r="A47" s="638" t="s">
        <v>173</v>
      </c>
      <c r="B47" s="638"/>
      <c r="C47" s="638"/>
      <c r="D47" s="275">
        <v>200</v>
      </c>
      <c r="E47" s="276">
        <f>E48+E50+E52+E53+E54</f>
        <v>20.550000000000004</v>
      </c>
      <c r="F47" s="276">
        <f>F48+F50+F52+F53+F54</f>
        <v>17.190999999999999</v>
      </c>
      <c r="G47" s="276">
        <f>G48+G50+G52+G53+G54</f>
        <v>37.245000000000005</v>
      </c>
      <c r="H47" s="309">
        <f>E47*4+F47*9+G47*4</f>
        <v>385.899</v>
      </c>
      <c r="I47" s="278"/>
      <c r="J47" s="365">
        <f>J48+J49+J50+J51+J52+J53+J54</f>
        <v>0</v>
      </c>
      <c r="K47" s="278">
        <v>1.69090909090909</v>
      </c>
      <c r="L47" s="278">
        <v>9.54545454545455E-2</v>
      </c>
      <c r="M47" s="278">
        <v>0</v>
      </c>
      <c r="N47" s="278">
        <v>3</v>
      </c>
      <c r="O47" s="278">
        <v>43.118181818181803</v>
      </c>
      <c r="P47" s="278">
        <v>198.84</v>
      </c>
      <c r="Q47" s="278">
        <v>49.8</v>
      </c>
      <c r="R47" s="278">
        <v>1.944</v>
      </c>
    </row>
    <row r="48" spans="1:28" ht="20.25" customHeight="1">
      <c r="A48" s="310" t="s">
        <v>174</v>
      </c>
      <c r="B48" s="331">
        <f>C48*1.28</f>
        <v>121.60000000000001</v>
      </c>
      <c r="C48" s="437">
        <v>95</v>
      </c>
      <c r="D48" s="343"/>
      <c r="E48" s="313">
        <f>17.6*C48/100</f>
        <v>16.720000000000002</v>
      </c>
      <c r="F48" s="313">
        <f>12.3*C48/100</f>
        <v>11.685</v>
      </c>
      <c r="G48" s="313">
        <f>0.4*C48/100</f>
        <v>0.38</v>
      </c>
      <c r="H48" s="391"/>
      <c r="I48" s="307">
        <v>0</v>
      </c>
      <c r="J48" s="307">
        <f t="shared" ref="J48:J54" si="4">B48*I48/1000</f>
        <v>0</v>
      </c>
      <c r="K48" s="307"/>
      <c r="L48" s="307"/>
      <c r="M48" s="307"/>
      <c r="N48" s="307"/>
      <c r="O48" s="307"/>
      <c r="P48" s="307"/>
      <c r="Q48" s="278"/>
      <c r="R48" s="278"/>
    </row>
    <row r="49" spans="1:18" s="69" customFormat="1" ht="19.5" customHeight="1">
      <c r="A49" s="374" t="s">
        <v>175</v>
      </c>
      <c r="B49" s="317"/>
      <c r="C49" s="438">
        <v>50</v>
      </c>
      <c r="D49" s="343"/>
      <c r="E49" s="288"/>
      <c r="F49" s="313"/>
      <c r="G49" s="313"/>
      <c r="H49" s="314"/>
      <c r="I49" s="307"/>
      <c r="J49" s="307">
        <f t="shared" si="4"/>
        <v>0</v>
      </c>
      <c r="K49" s="291"/>
      <c r="L49" s="291"/>
      <c r="M49" s="292"/>
      <c r="N49" s="292"/>
      <c r="O49" s="291"/>
      <c r="P49" s="291"/>
      <c r="Q49" s="278"/>
      <c r="R49" s="278"/>
    </row>
    <row r="50" spans="1:18" s="69" customFormat="1" ht="18" customHeight="1">
      <c r="A50" s="315" t="s">
        <v>176</v>
      </c>
      <c r="B50" s="316">
        <v>50.5</v>
      </c>
      <c r="C50" s="316">
        <v>50</v>
      </c>
      <c r="D50" s="343"/>
      <c r="E50" s="282">
        <f>7*C50/100</f>
        <v>3.5</v>
      </c>
      <c r="F50" s="282">
        <f>1*C50/100</f>
        <v>0.5</v>
      </c>
      <c r="G50" s="282">
        <f>70.1*C50/100</f>
        <v>35.049999999999997</v>
      </c>
      <c r="H50" s="314"/>
      <c r="I50" s="307">
        <v>0</v>
      </c>
      <c r="J50" s="307">
        <f t="shared" si="4"/>
        <v>0</v>
      </c>
      <c r="K50" s="291"/>
      <c r="L50" s="291"/>
      <c r="M50" s="292"/>
      <c r="N50" s="292"/>
      <c r="O50" s="291"/>
      <c r="P50" s="291"/>
      <c r="Q50" s="397"/>
      <c r="R50" s="397"/>
    </row>
    <row r="51" spans="1:18" s="69" customFormat="1" ht="18" customHeight="1">
      <c r="A51" s="293" t="s">
        <v>50</v>
      </c>
      <c r="B51" s="286">
        <f>C51*1.25</f>
        <v>13.75</v>
      </c>
      <c r="C51" s="286">
        <v>11</v>
      </c>
      <c r="D51" s="343"/>
      <c r="E51" s="288"/>
      <c r="F51" s="288"/>
      <c r="G51" s="288"/>
      <c r="H51" s="320"/>
      <c r="I51" s="301"/>
      <c r="J51" s="307">
        <f t="shared" si="4"/>
        <v>0</v>
      </c>
      <c r="K51" s="292"/>
      <c r="L51" s="292"/>
      <c r="M51" s="292"/>
      <c r="N51" s="292"/>
      <c r="O51" s="292"/>
      <c r="P51" s="292"/>
      <c r="Q51" s="306"/>
      <c r="R51" s="306"/>
    </row>
    <row r="52" spans="1:18" ht="18.75" customHeight="1">
      <c r="A52" s="315" t="s">
        <v>51</v>
      </c>
      <c r="B52" s="317">
        <f>C52*1.33</f>
        <v>14.63</v>
      </c>
      <c r="C52" s="317">
        <v>11</v>
      </c>
      <c r="D52" s="343"/>
      <c r="E52" s="318">
        <f>1.3*C52/100</f>
        <v>0.14300000000000002</v>
      </c>
      <c r="F52" s="318">
        <f>0.1*C52/100</f>
        <v>1.1000000000000001E-2</v>
      </c>
      <c r="G52" s="318">
        <f>7*C52/100</f>
        <v>0.77</v>
      </c>
      <c r="H52" s="314"/>
      <c r="I52" s="307">
        <v>0</v>
      </c>
      <c r="J52" s="307">
        <f t="shared" si="4"/>
        <v>0</v>
      </c>
      <c r="K52" s="291"/>
      <c r="L52" s="291"/>
      <c r="M52" s="292"/>
      <c r="N52" s="292"/>
      <c r="O52" s="291"/>
      <c r="P52" s="291"/>
      <c r="Q52" s="301"/>
      <c r="R52" s="301"/>
    </row>
    <row r="53" spans="1:18" s="69" customFormat="1" ht="18" customHeight="1">
      <c r="A53" s="293" t="s">
        <v>52</v>
      </c>
      <c r="B53" s="286">
        <f>C53*1.19</f>
        <v>13.09</v>
      </c>
      <c r="C53" s="286">
        <v>11</v>
      </c>
      <c r="D53" s="343"/>
      <c r="E53" s="318">
        <f>1.7*C53/100</f>
        <v>0.187</v>
      </c>
      <c r="F53" s="318">
        <v>0</v>
      </c>
      <c r="G53" s="318">
        <f>9.5*C53/100</f>
        <v>1.0449999999999999</v>
      </c>
      <c r="H53" s="320"/>
      <c r="I53" s="301">
        <v>0</v>
      </c>
      <c r="J53" s="307">
        <f t="shared" si="4"/>
        <v>0</v>
      </c>
      <c r="K53" s="292"/>
      <c r="L53" s="292"/>
      <c r="M53" s="292"/>
      <c r="N53" s="292"/>
      <c r="O53" s="292"/>
      <c r="P53" s="292"/>
      <c r="Q53" s="278"/>
      <c r="R53" s="278"/>
    </row>
    <row r="54" spans="1:18" ht="18" customHeight="1">
      <c r="A54" s="293" t="s">
        <v>96</v>
      </c>
      <c r="B54" s="280">
        <v>5</v>
      </c>
      <c r="C54" s="280">
        <v>5</v>
      </c>
      <c r="D54" s="343"/>
      <c r="E54" s="282">
        <v>0</v>
      </c>
      <c r="F54" s="282">
        <f>99.9*C54/100</f>
        <v>4.9950000000000001</v>
      </c>
      <c r="G54" s="282">
        <v>0</v>
      </c>
      <c r="H54" s="320"/>
      <c r="I54" s="301">
        <v>0</v>
      </c>
      <c r="J54" s="307">
        <f t="shared" si="4"/>
        <v>0</v>
      </c>
      <c r="K54" s="292"/>
      <c r="L54" s="292"/>
      <c r="M54" s="292"/>
      <c r="N54" s="292"/>
      <c r="O54" s="292"/>
      <c r="P54" s="292"/>
      <c r="Q54" s="439"/>
      <c r="R54" s="439"/>
    </row>
    <row r="55" spans="1:18" s="69" customFormat="1" ht="29.25" customHeight="1">
      <c r="A55" s="630" t="s">
        <v>106</v>
      </c>
      <c r="B55" s="630"/>
      <c r="C55" s="630"/>
      <c r="D55" s="275" t="s">
        <v>70</v>
      </c>
      <c r="E55" s="276">
        <f>E56+E57+E58+E59+E60+E61</f>
        <v>0.71199999999999997</v>
      </c>
      <c r="F55" s="276">
        <f>F56+F57+F58+F59+F60+F61</f>
        <v>5.407</v>
      </c>
      <c r="G55" s="276">
        <f>G56+G57+G58+G59+G60+G61</f>
        <v>2.512</v>
      </c>
      <c r="H55" s="355">
        <f>E55*4+F55*9+G55*4</f>
        <v>61.558999999999997</v>
      </c>
      <c r="I55" s="278"/>
      <c r="J55" s="356">
        <f>J56+J57+J58+J59+J60+J61</f>
        <v>0</v>
      </c>
      <c r="K55" s="278">
        <v>25</v>
      </c>
      <c r="L55" s="278">
        <v>0</v>
      </c>
      <c r="M55" s="278">
        <v>3.3333333333333298E-2</v>
      </c>
      <c r="N55" s="278">
        <v>2.1666666666666701</v>
      </c>
      <c r="O55" s="278">
        <v>16.3333333333333</v>
      </c>
      <c r="P55" s="278">
        <v>22.616666666666699</v>
      </c>
      <c r="Q55" s="278">
        <v>10.5666666666667</v>
      </c>
      <c r="R55" s="278">
        <v>0.85</v>
      </c>
    </row>
    <row r="56" spans="1:18" s="69" customFormat="1" ht="26.1" customHeight="1">
      <c r="A56" s="279" t="s">
        <v>107</v>
      </c>
      <c r="B56" s="286">
        <f>C56*1.02</f>
        <v>51</v>
      </c>
      <c r="C56" s="280">
        <v>50</v>
      </c>
      <c r="D56" s="280"/>
      <c r="E56" s="288"/>
      <c r="F56" s="288"/>
      <c r="G56" s="288"/>
      <c r="H56" s="320"/>
      <c r="I56" s="301">
        <v>0</v>
      </c>
      <c r="J56" s="301">
        <f>B56*I56/1000</f>
        <v>0</v>
      </c>
      <c r="K56" s="301"/>
      <c r="L56" s="301"/>
      <c r="M56" s="301"/>
      <c r="N56" s="301"/>
      <c r="O56" s="301"/>
      <c r="P56" s="301"/>
      <c r="Q56" s="291"/>
      <c r="R56" s="291"/>
    </row>
    <row r="57" spans="1:18" s="69" customFormat="1" ht="26.1" customHeight="1">
      <c r="A57" s="342" t="s">
        <v>108</v>
      </c>
      <c r="B57" s="317">
        <f>C57*1.18</f>
        <v>59</v>
      </c>
      <c r="C57" s="316">
        <v>50</v>
      </c>
      <c r="D57" s="316"/>
      <c r="E57" s="288">
        <f>0.6*C57/100</f>
        <v>0.3</v>
      </c>
      <c r="F57" s="288">
        <v>0</v>
      </c>
      <c r="G57" s="288">
        <f>4.2*C57/100</f>
        <v>2.1</v>
      </c>
      <c r="H57" s="357"/>
      <c r="I57" s="270"/>
      <c r="J57" s="301">
        <f>B57*I57/1000</f>
        <v>0</v>
      </c>
      <c r="K57" s="284"/>
      <c r="L57" s="284"/>
      <c r="M57" s="284"/>
      <c r="N57" s="284"/>
      <c r="O57" s="284"/>
      <c r="P57" s="270"/>
      <c r="Q57" s="291"/>
      <c r="R57" s="291"/>
    </row>
    <row r="58" spans="1:18" ht="26.1" customHeight="1">
      <c r="A58" s="279" t="s">
        <v>109</v>
      </c>
      <c r="B58" s="286">
        <f>C58*1.02</f>
        <v>51</v>
      </c>
      <c r="C58" s="280">
        <v>50</v>
      </c>
      <c r="D58" s="280"/>
      <c r="E58" s="318"/>
      <c r="F58" s="318"/>
      <c r="G58" s="318"/>
      <c r="H58" s="283"/>
      <c r="I58" s="284">
        <v>0</v>
      </c>
      <c r="J58" s="301">
        <f>B58*I58/1000</f>
        <v>0</v>
      </c>
      <c r="K58" s="284"/>
      <c r="L58" s="284"/>
      <c r="M58" s="284"/>
      <c r="N58" s="284"/>
      <c r="O58" s="284"/>
      <c r="P58" s="284"/>
      <c r="Q58" s="306"/>
      <c r="R58" s="306"/>
    </row>
    <row r="59" spans="1:18" ht="26.1" customHeight="1">
      <c r="A59" s="279" t="s">
        <v>110</v>
      </c>
      <c r="B59" s="317">
        <f>C59*1.05</f>
        <v>52.5</v>
      </c>
      <c r="C59" s="316">
        <v>50</v>
      </c>
      <c r="D59" s="316"/>
      <c r="E59" s="288">
        <f>0.8*C59/100</f>
        <v>0.4</v>
      </c>
      <c r="F59" s="288">
        <f>0.8*C59/100</f>
        <v>0.4</v>
      </c>
      <c r="G59" s="288">
        <f>0.8*C59/100</f>
        <v>0.4</v>
      </c>
      <c r="H59" s="357"/>
      <c r="I59" s="270"/>
      <c r="J59" s="301">
        <f>B59*I59/1000</f>
        <v>0</v>
      </c>
      <c r="K59" s="284"/>
      <c r="L59" s="284"/>
      <c r="M59" s="284"/>
      <c r="N59" s="284"/>
      <c r="O59" s="284"/>
      <c r="P59" s="270"/>
      <c r="Q59" s="307"/>
      <c r="R59" s="307"/>
    </row>
    <row r="60" spans="1:18" ht="26.1" customHeight="1">
      <c r="A60" s="293" t="s">
        <v>96</v>
      </c>
      <c r="B60" s="294">
        <v>5</v>
      </c>
      <c r="C60" s="294">
        <v>5</v>
      </c>
      <c r="D60" s="165"/>
      <c r="E60" s="282">
        <v>0</v>
      </c>
      <c r="F60" s="282">
        <f>99.9*C60/100</f>
        <v>4.9950000000000001</v>
      </c>
      <c r="G60" s="282">
        <v>0</v>
      </c>
      <c r="H60" s="277"/>
      <c r="I60" s="301">
        <v>0</v>
      </c>
      <c r="J60" s="301">
        <f>B60*I60/1000</f>
        <v>0</v>
      </c>
      <c r="K60" s="431"/>
      <c r="L60" s="431"/>
      <c r="M60" s="431"/>
      <c r="N60" s="431"/>
      <c r="O60" s="431"/>
      <c r="P60" s="431"/>
      <c r="Q60" s="307"/>
      <c r="R60" s="307"/>
    </row>
    <row r="61" spans="1:18" s="69" customFormat="1" ht="26.1" customHeight="1">
      <c r="A61" s="293" t="s">
        <v>111</v>
      </c>
      <c r="B61" s="165">
        <f>C61*1.35</f>
        <v>2.7</v>
      </c>
      <c r="C61" s="165">
        <v>2</v>
      </c>
      <c r="D61" s="165"/>
      <c r="E61" s="288">
        <f>0.6*C61/100</f>
        <v>1.2E-2</v>
      </c>
      <c r="F61" s="288">
        <f>0.6*C61/100</f>
        <v>1.2E-2</v>
      </c>
      <c r="G61" s="288">
        <f>0.6*C61/100</f>
        <v>1.2E-2</v>
      </c>
      <c r="H61" s="359"/>
      <c r="I61" s="301">
        <v>0</v>
      </c>
      <c r="J61" s="284">
        <f>I61*B61/1000</f>
        <v>0</v>
      </c>
      <c r="K61" s="431"/>
      <c r="L61" s="431"/>
      <c r="M61" s="431"/>
      <c r="N61" s="431"/>
      <c r="O61" s="431"/>
      <c r="P61" s="431"/>
      <c r="Q61" s="422"/>
      <c r="R61" s="422"/>
    </row>
    <row r="62" spans="1:18" s="69" customFormat="1" ht="30.75" customHeight="1">
      <c r="A62" s="646" t="s">
        <v>177</v>
      </c>
      <c r="B62" s="646"/>
      <c r="C62" s="646"/>
      <c r="D62" s="363">
        <v>200</v>
      </c>
      <c r="E62" s="431">
        <f>E63+E64</f>
        <v>0.40499999999999997</v>
      </c>
      <c r="F62" s="431">
        <f>F63+F64</f>
        <v>0</v>
      </c>
      <c r="G62" s="431">
        <f>G63+G64</f>
        <v>28.105</v>
      </c>
      <c r="H62" s="330">
        <f>E62*4+F62*9+G62*4</f>
        <v>114.04</v>
      </c>
      <c r="I62" s="284"/>
      <c r="J62" s="423">
        <f>J63+J64</f>
        <v>0</v>
      </c>
      <c r="K62" s="278">
        <v>0</v>
      </c>
      <c r="L62" s="278">
        <v>0</v>
      </c>
      <c r="M62" s="278">
        <v>0</v>
      </c>
      <c r="N62" s="278">
        <v>0</v>
      </c>
      <c r="O62" s="278">
        <v>6.91</v>
      </c>
      <c r="P62" s="278">
        <v>13.69</v>
      </c>
      <c r="Q62" s="278">
        <v>0.96</v>
      </c>
      <c r="R62" s="278">
        <v>0</v>
      </c>
    </row>
    <row r="63" spans="1:18" ht="18.75" customHeight="1">
      <c r="A63" s="315" t="s">
        <v>178</v>
      </c>
      <c r="B63" s="165">
        <v>20</v>
      </c>
      <c r="C63" s="165">
        <v>20</v>
      </c>
      <c r="D63" s="287"/>
      <c r="E63" s="313">
        <f>1.8*C63/100</f>
        <v>0.36</v>
      </c>
      <c r="F63" s="313"/>
      <c r="G63" s="313">
        <f>65.9*C63/100</f>
        <v>13.18</v>
      </c>
      <c r="H63" s="314"/>
      <c r="I63" s="270">
        <v>0</v>
      </c>
      <c r="J63" s="434">
        <f>C63*I63/1000</f>
        <v>0</v>
      </c>
      <c r="K63" s="291"/>
      <c r="L63" s="291"/>
      <c r="M63" s="292"/>
      <c r="N63" s="292"/>
      <c r="O63" s="291"/>
      <c r="P63" s="291"/>
      <c r="Q63" s="440"/>
      <c r="R63" s="440"/>
    </row>
    <row r="64" spans="1:18" ht="19.5" customHeight="1">
      <c r="A64" s="293" t="s">
        <v>31</v>
      </c>
      <c r="B64" s="165">
        <v>15</v>
      </c>
      <c r="C64" s="165">
        <v>15</v>
      </c>
      <c r="D64" s="165"/>
      <c r="E64" s="295">
        <f>0.3*C64/100</f>
        <v>4.4999999999999998E-2</v>
      </c>
      <c r="F64" s="295">
        <f>0*C64/100</f>
        <v>0</v>
      </c>
      <c r="G64" s="295">
        <f>99.5*C64/100</f>
        <v>14.925000000000001</v>
      </c>
      <c r="H64" s="320"/>
      <c r="I64" s="301">
        <v>0</v>
      </c>
      <c r="J64" s="434">
        <f>C64*I64/1000</f>
        <v>0</v>
      </c>
      <c r="K64" s="292"/>
      <c r="L64" s="292"/>
      <c r="M64" s="292"/>
      <c r="N64" s="292"/>
      <c r="O64" s="292"/>
      <c r="P64" s="292"/>
      <c r="Q64" s="439"/>
      <c r="R64" s="439"/>
    </row>
    <row r="65" spans="1:18" ht="26.1" customHeight="1">
      <c r="A65" s="633" t="s">
        <v>41</v>
      </c>
      <c r="B65" s="633"/>
      <c r="C65" s="633"/>
      <c r="D65" s="308">
        <v>20</v>
      </c>
      <c r="E65" s="276">
        <f>6.6*D65/100</f>
        <v>1.32</v>
      </c>
      <c r="F65" s="276">
        <f>1.1*D65/100</f>
        <v>0.22</v>
      </c>
      <c r="G65" s="276">
        <f>41*D65/100</f>
        <v>8.1999999999999993</v>
      </c>
      <c r="H65" s="271">
        <f>E65*4+F65*9+G65*4</f>
        <v>40.059999999999995</v>
      </c>
      <c r="I65" s="284">
        <v>0</v>
      </c>
      <c r="J65" s="356">
        <f>I65*D65/1000</f>
        <v>0</v>
      </c>
      <c r="K65" s="278">
        <v>0</v>
      </c>
      <c r="L65" s="278">
        <v>3.3333333333333298E-2</v>
      </c>
      <c r="M65" s="278">
        <v>0</v>
      </c>
      <c r="N65" s="278">
        <v>0.32</v>
      </c>
      <c r="O65" s="278">
        <v>7</v>
      </c>
      <c r="P65" s="278">
        <v>31</v>
      </c>
      <c r="Q65" s="278">
        <v>8.1999999999999993</v>
      </c>
      <c r="R65" s="278">
        <v>0.57999999999999996</v>
      </c>
    </row>
    <row r="66" spans="1:18" ht="26.1" customHeight="1">
      <c r="A66" s="633" t="s">
        <v>76</v>
      </c>
      <c r="B66" s="633"/>
      <c r="C66" s="633"/>
      <c r="D66" s="308">
        <v>20</v>
      </c>
      <c r="E66" s="276">
        <f>7.6*D66/100</f>
        <v>1.52</v>
      </c>
      <c r="F66" s="276">
        <f>0.9*D66/100</f>
        <v>0.18</v>
      </c>
      <c r="G66" s="276">
        <f>48.4*D66/100</f>
        <v>9.68</v>
      </c>
      <c r="H66" s="271">
        <f>E66*4+F66*9+G66*4</f>
        <v>46.42</v>
      </c>
      <c r="I66" s="284">
        <v>0</v>
      </c>
      <c r="J66" s="356">
        <f>I66*D66/1000</f>
        <v>0</v>
      </c>
      <c r="K66" s="278">
        <v>0</v>
      </c>
      <c r="L66" s="278">
        <v>0.02</v>
      </c>
      <c r="M66" s="278">
        <v>0</v>
      </c>
      <c r="N66" s="278">
        <v>0.03</v>
      </c>
      <c r="O66" s="278">
        <v>2.99</v>
      </c>
      <c r="P66" s="278">
        <v>13</v>
      </c>
      <c r="Q66" s="278">
        <v>2.74</v>
      </c>
      <c r="R66" s="278">
        <v>0.31</v>
      </c>
    </row>
    <row r="67" spans="1:18" s="69" customFormat="1" ht="26.1" customHeight="1">
      <c r="A67" s="637" t="s">
        <v>77</v>
      </c>
      <c r="B67" s="637"/>
      <c r="C67" s="637"/>
      <c r="D67" s="637"/>
      <c r="E67" s="366">
        <f>E68+E71+E72</f>
        <v>2.7600000000000002</v>
      </c>
      <c r="F67" s="366">
        <f>F68+F71+F72</f>
        <v>12.08</v>
      </c>
      <c r="G67" s="366">
        <f>G68+G71+G72</f>
        <v>64.55</v>
      </c>
      <c r="H67" s="366">
        <f>H68+H71+H72</f>
        <v>345.56</v>
      </c>
      <c r="I67" s="441"/>
      <c r="J67" s="368">
        <f t="shared" ref="J67:R67" si="5">J68+J71+J72</f>
        <v>0</v>
      </c>
      <c r="K67" s="431">
        <f t="shared" si="5"/>
        <v>23.46153846153846</v>
      </c>
      <c r="L67" s="431">
        <f t="shared" si="5"/>
        <v>0.1592307692307692</v>
      </c>
      <c r="M67" s="431">
        <f t="shared" si="5"/>
        <v>0</v>
      </c>
      <c r="N67" s="431">
        <f t="shared" si="5"/>
        <v>0.74615384615384595</v>
      </c>
      <c r="O67" s="431">
        <f t="shared" si="5"/>
        <v>96.397435897435869</v>
      </c>
      <c r="P67" s="431">
        <f t="shared" si="5"/>
        <v>157.89102564102561</v>
      </c>
      <c r="Q67" s="431">
        <f t="shared" si="5"/>
        <v>36.230769230769198</v>
      </c>
      <c r="R67" s="431">
        <f t="shared" si="5"/>
        <v>0.8</v>
      </c>
    </row>
    <row r="68" spans="1:18" ht="21.75" customHeight="1">
      <c r="A68" s="369" t="s">
        <v>75</v>
      </c>
      <c r="B68" s="275">
        <v>200</v>
      </c>
      <c r="C68" s="275"/>
      <c r="D68" s="275">
        <v>200</v>
      </c>
      <c r="E68" s="276">
        <v>0.8</v>
      </c>
      <c r="F68" s="276">
        <v>0</v>
      </c>
      <c r="G68" s="276">
        <v>29.8</v>
      </c>
      <c r="H68" s="297">
        <v>90</v>
      </c>
      <c r="I68" s="441">
        <v>0</v>
      </c>
      <c r="J68" s="354">
        <f>I68*B68/1000</f>
        <v>0</v>
      </c>
      <c r="K68" s="278">
        <v>14</v>
      </c>
      <c r="L68" s="278">
        <v>0.04</v>
      </c>
      <c r="M68" s="278">
        <v>0</v>
      </c>
      <c r="N68" s="278">
        <v>0.4</v>
      </c>
      <c r="O68" s="278">
        <v>49</v>
      </c>
      <c r="P68" s="278">
        <v>52</v>
      </c>
      <c r="Q68" s="278">
        <v>18</v>
      </c>
      <c r="R68" s="278">
        <v>0.8</v>
      </c>
    </row>
    <row r="69" spans="1:18" ht="21.75" customHeight="1">
      <c r="A69" s="639" t="s">
        <v>179</v>
      </c>
      <c r="B69" s="639"/>
      <c r="C69" s="639"/>
      <c r="D69" s="639"/>
      <c r="E69" s="639"/>
      <c r="F69" s="639"/>
      <c r="G69" s="639"/>
      <c r="H69" s="639"/>
      <c r="I69" s="639"/>
      <c r="J69" s="639"/>
      <c r="K69" s="639"/>
      <c r="L69" s="639"/>
      <c r="M69" s="639"/>
      <c r="N69" s="639"/>
      <c r="O69" s="639"/>
      <c r="P69" s="639"/>
      <c r="Q69" s="639"/>
      <c r="R69" s="639"/>
    </row>
    <row r="70" spans="1:18" ht="21.75" customHeight="1">
      <c r="A70" s="369" t="s">
        <v>180</v>
      </c>
      <c r="B70" s="275">
        <v>200</v>
      </c>
      <c r="C70" s="275"/>
      <c r="D70" s="275">
        <v>200</v>
      </c>
      <c r="E70" s="276">
        <v>0.8</v>
      </c>
      <c r="F70" s="276">
        <v>0</v>
      </c>
      <c r="G70" s="276">
        <v>29.8</v>
      </c>
      <c r="H70" s="297">
        <v>90</v>
      </c>
      <c r="I70" s="441">
        <v>0</v>
      </c>
      <c r="J70" s="354">
        <f>I70*B70/1000</f>
        <v>0</v>
      </c>
      <c r="K70" s="278">
        <v>14</v>
      </c>
      <c r="L70" s="278">
        <v>0.04</v>
      </c>
      <c r="M70" s="278">
        <v>0</v>
      </c>
      <c r="N70" s="278">
        <v>0.4</v>
      </c>
      <c r="O70" s="278">
        <v>49</v>
      </c>
      <c r="P70" s="278">
        <v>52</v>
      </c>
      <c r="Q70" s="278">
        <v>18</v>
      </c>
      <c r="R70" s="278">
        <v>0.8</v>
      </c>
    </row>
    <row r="71" spans="1:18" s="69" customFormat="1" ht="26.1" customHeight="1">
      <c r="A71" s="630" t="s">
        <v>181</v>
      </c>
      <c r="B71" s="630"/>
      <c r="C71" s="630"/>
      <c r="D71" s="363">
        <v>40</v>
      </c>
      <c r="E71" s="301">
        <f>3.4*D71/100</f>
        <v>1.36</v>
      </c>
      <c r="F71" s="301">
        <f>30.2*D71/100</f>
        <v>12.08</v>
      </c>
      <c r="G71" s="301">
        <f>44.5*D71/100</f>
        <v>17.8</v>
      </c>
      <c r="H71" s="277">
        <f>E71*4+F71*9+G71*4</f>
        <v>185.36</v>
      </c>
      <c r="I71" s="441">
        <v>0</v>
      </c>
      <c r="J71" s="284">
        <f>I71*D71/1000</f>
        <v>0</v>
      </c>
      <c r="K71" s="278">
        <v>0</v>
      </c>
      <c r="L71" s="278">
        <v>0.05</v>
      </c>
      <c r="M71" s="278">
        <v>0</v>
      </c>
      <c r="N71" s="278">
        <v>0</v>
      </c>
      <c r="O71" s="278">
        <v>6.6666666666666696</v>
      </c>
      <c r="P71" s="278">
        <v>33.3333333333333</v>
      </c>
      <c r="Q71" s="278">
        <v>0</v>
      </c>
      <c r="R71" s="278">
        <v>0</v>
      </c>
    </row>
    <row r="72" spans="1:18" s="69" customFormat="1" ht="26.1" customHeight="1">
      <c r="A72" s="360" t="s">
        <v>112</v>
      </c>
      <c r="B72" s="361">
        <v>150</v>
      </c>
      <c r="C72" s="362"/>
      <c r="D72" s="363">
        <v>150</v>
      </c>
      <c r="E72" s="364">
        <f>0.4*D72/100</f>
        <v>0.6</v>
      </c>
      <c r="F72" s="364">
        <v>0</v>
      </c>
      <c r="G72" s="364">
        <f>11.3*D72/100</f>
        <v>16.95</v>
      </c>
      <c r="H72" s="304">
        <f>E72*4+F72*9+G72*4</f>
        <v>70.2</v>
      </c>
      <c r="I72" s="441">
        <v>0</v>
      </c>
      <c r="J72" s="365">
        <f>D72*I72/1000</f>
        <v>0</v>
      </c>
      <c r="K72" s="278">
        <v>9.4615384615384599</v>
      </c>
      <c r="L72" s="278">
        <v>6.9230769230769207E-2</v>
      </c>
      <c r="M72" s="278">
        <v>0</v>
      </c>
      <c r="N72" s="278">
        <v>0.34615384615384598</v>
      </c>
      <c r="O72" s="278">
        <v>40.730769230769198</v>
      </c>
      <c r="P72" s="278">
        <v>72.557692307692307</v>
      </c>
      <c r="Q72" s="278">
        <v>18.230769230769202</v>
      </c>
      <c r="R72" s="278">
        <v>0</v>
      </c>
    </row>
    <row r="73" spans="1:18" s="69" customFormat="1" ht="26.1" customHeight="1">
      <c r="A73" s="647" t="s">
        <v>182</v>
      </c>
      <c r="B73" s="647"/>
      <c r="C73" s="647"/>
      <c r="D73" s="362"/>
      <c r="E73" s="397">
        <f>E6+E30+E67</f>
        <v>61.369240000000005</v>
      </c>
      <c r="F73" s="397">
        <f>F6+F30+F67</f>
        <v>63.239319999999999</v>
      </c>
      <c r="G73" s="397">
        <f>G6+G30+G67</f>
        <v>227.04818</v>
      </c>
      <c r="H73" s="442">
        <f>H6+H30+H67</f>
        <v>1653.5170799999999</v>
      </c>
      <c r="I73" s="397"/>
      <c r="J73" s="397"/>
      <c r="K73" s="397"/>
      <c r="L73" s="397"/>
      <c r="M73" s="397"/>
      <c r="N73" s="397"/>
      <c r="O73" s="397"/>
      <c r="P73" s="397"/>
      <c r="Q73" s="440"/>
      <c r="R73" s="440"/>
    </row>
    <row r="74" spans="1:18" s="24" customFormat="1" ht="26.1" customHeight="1">
      <c r="A74" s="443"/>
      <c r="B74" s="444"/>
      <c r="C74" s="445"/>
      <c r="D74" s="445"/>
      <c r="E74" s="382"/>
      <c r="F74" s="382"/>
      <c r="G74" s="382"/>
      <c r="H74" s="382"/>
      <c r="I74" s="382"/>
      <c r="J74" s="382"/>
      <c r="K74" s="382"/>
      <c r="L74" s="382"/>
      <c r="M74" s="382"/>
      <c r="N74" s="382"/>
      <c r="O74" s="382"/>
      <c r="P74" s="382"/>
      <c r="Q74" s="382"/>
      <c r="R74" s="382"/>
    </row>
    <row r="75" spans="1:18" s="69" customFormat="1" ht="26.1" customHeight="1">
      <c r="A75" s="443"/>
      <c r="B75" s="444"/>
      <c r="C75" s="445"/>
      <c r="D75" s="445"/>
      <c r="E75" s="382"/>
      <c r="F75" s="382"/>
      <c r="G75" s="382"/>
      <c r="H75" s="382"/>
      <c r="I75" s="382"/>
      <c r="J75" s="382"/>
      <c r="K75" s="303"/>
      <c r="L75" s="303"/>
      <c r="M75" s="303"/>
      <c r="N75" s="303"/>
      <c r="O75" s="303"/>
      <c r="P75" s="303"/>
      <c r="Q75" s="303"/>
      <c r="R75" s="303"/>
    </row>
    <row r="76" spans="1:18" ht="26.1" customHeight="1">
      <c r="A76" s="443"/>
      <c r="B76" s="444"/>
      <c r="C76" s="445"/>
      <c r="D76" s="445"/>
      <c r="E76" s="382"/>
      <c r="F76" s="382"/>
      <c r="G76" s="382"/>
      <c r="H76" s="382"/>
      <c r="I76" s="382"/>
      <c r="J76" s="382"/>
      <c r="K76" s="382"/>
      <c r="L76" s="382"/>
      <c r="M76" s="382"/>
      <c r="N76" s="382"/>
      <c r="O76" s="382"/>
      <c r="P76" s="382"/>
      <c r="Q76" s="303"/>
      <c r="R76" s="303"/>
    </row>
    <row r="77" spans="1:18" s="69" customFormat="1" ht="26.1" customHeight="1">
      <c r="A77" s="443"/>
      <c r="B77" s="444"/>
      <c r="C77" s="445"/>
      <c r="D77" s="445"/>
      <c r="E77" s="382"/>
      <c r="F77" s="382"/>
      <c r="G77" s="382"/>
      <c r="H77" s="382"/>
      <c r="I77" s="382"/>
      <c r="J77" s="382"/>
      <c r="K77" s="303"/>
      <c r="L77" s="303"/>
      <c r="M77" s="303"/>
      <c r="N77" s="303"/>
      <c r="O77" s="303"/>
      <c r="P77" s="303"/>
      <c r="Q77" s="382"/>
      <c r="R77" s="382"/>
    </row>
    <row r="78" spans="1:18" s="69" customFormat="1" ht="29.25" customHeight="1">
      <c r="A78" s="443"/>
      <c r="B78" s="443"/>
      <c r="C78" s="445"/>
      <c r="D78" s="445"/>
      <c r="E78" s="382"/>
      <c r="F78" s="382"/>
      <c r="G78" s="382"/>
      <c r="H78" s="382"/>
      <c r="I78" s="382"/>
      <c r="J78" s="382"/>
      <c r="K78" s="303"/>
      <c r="L78" s="303"/>
      <c r="M78" s="303"/>
      <c r="N78" s="303"/>
      <c r="O78" s="303"/>
      <c r="P78" s="303"/>
      <c r="Q78" s="303"/>
      <c r="R78" s="303"/>
    </row>
    <row r="79" spans="1:18" ht="26.1" customHeight="1">
      <c r="A79" s="443"/>
      <c r="B79" s="444"/>
      <c r="C79" s="445"/>
      <c r="D79" s="445"/>
      <c r="E79" s="382"/>
      <c r="F79" s="382"/>
      <c r="G79" s="382"/>
      <c r="H79" s="382"/>
      <c r="I79" s="382"/>
      <c r="J79" s="382"/>
      <c r="K79" s="382"/>
      <c r="L79" s="382"/>
      <c r="M79" s="382"/>
      <c r="N79" s="382"/>
      <c r="O79" s="382"/>
      <c r="P79" s="382"/>
      <c r="Q79" s="303"/>
      <c r="R79" s="303"/>
    </row>
    <row r="80" spans="1:18" ht="26.1" customHeight="1">
      <c r="A80" s="443"/>
      <c r="B80" s="443"/>
      <c r="C80" s="445"/>
      <c r="D80" s="445"/>
      <c r="E80" s="382"/>
      <c r="F80" s="382"/>
      <c r="G80" s="382"/>
      <c r="H80" s="382"/>
      <c r="I80" s="382"/>
      <c r="J80" s="382"/>
      <c r="K80" s="303"/>
      <c r="L80" s="303"/>
      <c r="M80" s="303"/>
      <c r="N80" s="303"/>
      <c r="O80" s="303"/>
      <c r="P80" s="303"/>
      <c r="Q80" s="446"/>
      <c r="R80" s="446"/>
    </row>
    <row r="81" spans="1:18" s="24" customFormat="1" ht="26.1" customHeight="1">
      <c r="A81" s="443"/>
      <c r="B81" s="444"/>
      <c r="C81" s="445"/>
      <c r="D81" s="445"/>
      <c r="E81" s="382"/>
      <c r="F81" s="382"/>
      <c r="G81" s="382"/>
      <c r="H81" s="382"/>
      <c r="I81" s="382"/>
      <c r="J81" s="382"/>
      <c r="K81" s="303"/>
      <c r="L81" s="303"/>
      <c r="M81" s="303"/>
      <c r="N81" s="303"/>
      <c r="O81" s="303"/>
      <c r="P81" s="303"/>
      <c r="Q81" s="303"/>
      <c r="R81" s="303"/>
    </row>
    <row r="82" spans="1:18" s="24" customFormat="1" ht="26.1" customHeight="1">
      <c r="A82" s="443"/>
      <c r="B82" s="444"/>
      <c r="C82" s="445"/>
      <c r="D82" s="445"/>
      <c r="E82" s="382"/>
      <c r="F82" s="382"/>
      <c r="G82" s="382"/>
      <c r="H82" s="382"/>
      <c r="I82" s="382"/>
      <c r="J82" s="382"/>
      <c r="K82" s="303"/>
      <c r="L82" s="303"/>
      <c r="M82" s="303"/>
      <c r="N82" s="303"/>
      <c r="O82" s="303"/>
      <c r="P82" s="303"/>
      <c r="Q82" s="382"/>
      <c r="R82" s="382"/>
    </row>
    <row r="83" spans="1:18" s="24" customFormat="1" ht="26.1" customHeight="1">
      <c r="A83" s="443"/>
      <c r="B83" s="443"/>
      <c r="C83" s="445"/>
      <c r="D83" s="445"/>
      <c r="E83" s="382"/>
      <c r="F83" s="382"/>
      <c r="G83" s="382"/>
      <c r="H83" s="382"/>
      <c r="I83" s="382"/>
      <c r="J83" s="382"/>
      <c r="K83" s="303"/>
      <c r="L83" s="303"/>
      <c r="M83" s="303"/>
      <c r="N83" s="303"/>
      <c r="O83" s="303"/>
      <c r="P83" s="303"/>
      <c r="Q83" s="303"/>
      <c r="R83" s="303"/>
    </row>
    <row r="84" spans="1:18" s="24" customFormat="1" ht="26.1" customHeight="1">
      <c r="A84" s="443"/>
      <c r="B84" s="444"/>
      <c r="C84" s="445"/>
      <c r="D84" s="445"/>
      <c r="E84" s="382"/>
      <c r="F84" s="382"/>
      <c r="G84" s="382"/>
      <c r="H84" s="382"/>
      <c r="I84" s="382"/>
      <c r="J84" s="382"/>
      <c r="K84" s="382"/>
      <c r="L84" s="382"/>
      <c r="M84" s="382"/>
      <c r="N84" s="382"/>
      <c r="O84" s="382"/>
      <c r="P84" s="382"/>
      <c r="Q84" s="382"/>
      <c r="R84" s="382"/>
    </row>
    <row r="85" spans="1:18" s="69" customFormat="1" ht="26.1" customHeight="1">
      <c r="A85" s="176"/>
      <c r="B85" s="177"/>
      <c r="C85" s="24"/>
      <c r="D85" s="24"/>
      <c r="E85" s="382"/>
      <c r="F85" s="382"/>
      <c r="G85" s="382"/>
      <c r="H85" s="382"/>
      <c r="I85" s="382"/>
      <c r="J85" s="382"/>
      <c r="K85" s="382"/>
      <c r="L85" s="382"/>
      <c r="M85" s="382"/>
      <c r="N85" s="382"/>
      <c r="O85" s="382"/>
      <c r="P85" s="382"/>
      <c r="Q85" s="303"/>
      <c r="R85" s="303"/>
    </row>
    <row r="86" spans="1:18" s="69" customFormat="1" ht="26.1" customHeight="1">
      <c r="A86" s="176"/>
      <c r="B86" s="177"/>
      <c r="C86" s="24"/>
      <c r="D86" s="24"/>
      <c r="E86" s="382"/>
      <c r="F86" s="382"/>
      <c r="G86" s="382"/>
      <c r="H86" s="382"/>
      <c r="I86" s="382"/>
      <c r="J86" s="382"/>
      <c r="K86" s="303"/>
      <c r="L86" s="303"/>
      <c r="M86" s="303"/>
      <c r="N86" s="303"/>
      <c r="O86" s="303"/>
      <c r="P86" s="303"/>
      <c r="Q86" s="303"/>
      <c r="R86" s="303"/>
    </row>
    <row r="87" spans="1:18" s="24" customFormat="1" ht="26.1" customHeight="1">
      <c r="A87" s="176"/>
      <c r="B87" s="177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</row>
    <row r="88" spans="1:18" s="24" customFormat="1" ht="26.1" customHeight="1">
      <c r="A88" s="176"/>
      <c r="B88" s="176"/>
      <c r="E88" s="382"/>
      <c r="F88" s="382"/>
      <c r="G88" s="382"/>
      <c r="H88" s="382"/>
      <c r="I88" s="382"/>
      <c r="J88" s="382"/>
      <c r="K88" s="303"/>
      <c r="L88" s="303"/>
      <c r="M88" s="303"/>
      <c r="N88" s="303"/>
      <c r="O88" s="303"/>
      <c r="P88" s="303"/>
      <c r="Q88" s="382"/>
      <c r="R88" s="382"/>
    </row>
    <row r="89" spans="1:18" s="24" customFormat="1" ht="26.1" customHeight="1">
      <c r="A89" s="176"/>
      <c r="B89" s="176"/>
      <c r="E89" s="382"/>
      <c r="F89" s="382"/>
      <c r="G89" s="382"/>
      <c r="H89" s="382"/>
      <c r="I89" s="382"/>
      <c r="J89" s="382"/>
      <c r="K89" s="303"/>
      <c r="L89" s="303"/>
      <c r="M89" s="303"/>
      <c r="N89" s="303"/>
      <c r="O89" s="303"/>
      <c r="P89" s="303"/>
      <c r="Q89" s="382"/>
      <c r="R89" s="382"/>
    </row>
    <row r="90" spans="1:18" s="24" customFormat="1" ht="26.1" customHeight="1">
      <c r="A90" s="176"/>
      <c r="B90" s="177"/>
      <c r="E90" s="382"/>
      <c r="F90" s="382"/>
      <c r="G90" s="382"/>
      <c r="H90" s="382"/>
      <c r="I90" s="382"/>
      <c r="J90" s="382"/>
      <c r="K90" s="382"/>
      <c r="L90" s="382"/>
      <c r="M90" s="382"/>
      <c r="N90" s="382"/>
      <c r="O90" s="382"/>
      <c r="P90" s="382"/>
      <c r="Q90" s="382"/>
      <c r="R90" s="382"/>
    </row>
    <row r="91" spans="1:18" s="69" customFormat="1" ht="26.1" customHeight="1">
      <c r="A91" s="199"/>
      <c r="B91" s="199"/>
      <c r="C91" s="24"/>
      <c r="D91" s="24"/>
      <c r="E91" s="382"/>
      <c r="F91" s="382"/>
      <c r="G91" s="382"/>
      <c r="H91" s="382"/>
      <c r="I91" s="382"/>
      <c r="J91" s="382"/>
      <c r="K91" s="382"/>
      <c r="L91" s="382"/>
      <c r="M91" s="382"/>
      <c r="N91" s="382"/>
      <c r="O91" s="382"/>
      <c r="P91" s="382"/>
      <c r="Q91" s="382"/>
      <c r="R91" s="382"/>
    </row>
    <row r="92" spans="1:18" s="69" customFormat="1" ht="26.1" customHeight="1">
      <c r="A92" s="199"/>
      <c r="B92" s="200"/>
      <c r="C92" s="24"/>
      <c r="D92" s="24"/>
      <c r="E92" s="382"/>
      <c r="F92" s="382"/>
      <c r="G92" s="382"/>
      <c r="H92" s="382"/>
      <c r="I92" s="382"/>
      <c r="J92" s="382"/>
      <c r="K92" s="303"/>
      <c r="L92" s="303"/>
      <c r="M92" s="303"/>
      <c r="N92" s="303"/>
      <c r="O92" s="303"/>
      <c r="P92" s="303"/>
      <c r="Q92" s="382"/>
      <c r="R92" s="382"/>
    </row>
    <row r="93" spans="1:18" s="24" customFormat="1" ht="26.1" customHeight="1">
      <c r="A93" s="185"/>
      <c r="B93" s="186"/>
      <c r="E93" s="382"/>
      <c r="F93" s="382"/>
      <c r="G93" s="382"/>
      <c r="H93" s="382"/>
      <c r="I93" s="382"/>
      <c r="J93" s="382"/>
      <c r="K93" s="303"/>
      <c r="L93" s="303"/>
      <c r="M93" s="303"/>
      <c r="N93" s="303"/>
      <c r="O93" s="303"/>
      <c r="P93" s="303"/>
      <c r="Q93" s="303"/>
      <c r="R93" s="303"/>
    </row>
    <row r="94" spans="1:18" s="24" customFormat="1" ht="26.1" customHeight="1">
      <c r="A94" s="185"/>
      <c r="B94" s="185"/>
      <c r="E94" s="382"/>
      <c r="F94" s="382"/>
      <c r="G94" s="382"/>
      <c r="H94" s="382"/>
      <c r="I94" s="382"/>
      <c r="J94" s="382"/>
      <c r="K94" s="303"/>
      <c r="L94" s="303"/>
      <c r="M94" s="303"/>
      <c r="N94" s="303"/>
      <c r="O94" s="303"/>
      <c r="P94" s="303"/>
      <c r="Q94" s="303"/>
      <c r="R94" s="303"/>
    </row>
    <row r="95" spans="1:18" s="69" customFormat="1" ht="29.25" customHeight="1">
      <c r="A95" s="188"/>
      <c r="B95" s="188"/>
      <c r="C95" s="24"/>
      <c r="D95" s="24"/>
      <c r="E95" s="382"/>
      <c r="F95" s="382"/>
      <c r="G95" s="382"/>
      <c r="H95" s="382"/>
      <c r="I95" s="382"/>
      <c r="J95" s="382"/>
      <c r="K95" s="303"/>
      <c r="L95" s="303"/>
      <c r="M95" s="303"/>
      <c r="N95" s="303"/>
      <c r="O95" s="303"/>
      <c r="P95" s="303"/>
      <c r="Q95" s="382"/>
      <c r="R95" s="382"/>
    </row>
    <row r="96" spans="1:18" s="24" customFormat="1" ht="26.1" customHeight="1">
      <c r="A96" s="188"/>
      <c r="B96" s="189"/>
      <c r="E96" s="382"/>
      <c r="F96" s="382"/>
      <c r="G96" s="382"/>
      <c r="H96" s="382"/>
      <c r="I96" s="382"/>
      <c r="J96" s="382"/>
      <c r="K96" s="382"/>
      <c r="L96" s="382"/>
      <c r="M96" s="382"/>
      <c r="N96" s="382"/>
      <c r="O96" s="382"/>
      <c r="P96" s="382"/>
      <c r="Q96" s="382"/>
      <c r="R96" s="382"/>
    </row>
    <row r="97" spans="1:18" s="69" customFormat="1" ht="26.1" customHeight="1">
      <c r="A97" s="176"/>
      <c r="B97" s="177"/>
      <c r="C97" s="24"/>
      <c r="D97" s="24"/>
      <c r="E97" s="382"/>
      <c r="F97" s="382"/>
      <c r="G97" s="382"/>
      <c r="H97" s="382"/>
      <c r="I97" s="382"/>
      <c r="J97" s="382"/>
      <c r="K97" s="382"/>
      <c r="L97" s="382"/>
      <c r="M97" s="382"/>
      <c r="N97" s="382"/>
      <c r="O97" s="382"/>
      <c r="P97" s="382"/>
      <c r="Q97" s="382"/>
      <c r="R97" s="382"/>
    </row>
    <row r="98" spans="1:18" s="24" customFormat="1" ht="26.1" customHeight="1">
      <c r="A98" s="176"/>
      <c r="B98" s="177"/>
      <c r="E98" s="382"/>
      <c r="F98" s="382"/>
      <c r="G98" s="382"/>
      <c r="H98" s="382"/>
      <c r="I98" s="382"/>
      <c r="J98" s="382"/>
      <c r="K98" s="382"/>
      <c r="L98" s="382"/>
      <c r="M98" s="382"/>
      <c r="N98" s="382"/>
      <c r="O98" s="382"/>
      <c r="P98" s="382"/>
      <c r="Q98" s="382"/>
      <c r="R98" s="382"/>
    </row>
    <row r="99" spans="1:18" s="69" customFormat="1" ht="26.1" customHeight="1">
      <c r="A99" s="176"/>
      <c r="B99" s="177"/>
      <c r="C99" s="24"/>
      <c r="D99" s="24"/>
      <c r="E99" s="382"/>
      <c r="F99" s="382"/>
      <c r="G99" s="382"/>
      <c r="H99" s="382"/>
      <c r="I99" s="382"/>
      <c r="J99" s="382"/>
      <c r="K99" s="303"/>
      <c r="L99" s="303"/>
      <c r="M99" s="303"/>
      <c r="N99" s="303"/>
      <c r="O99" s="303"/>
      <c r="P99" s="303"/>
      <c r="Q99" s="303"/>
      <c r="R99" s="303"/>
    </row>
    <row r="100" spans="1:18" s="69" customFormat="1" ht="26.1" customHeight="1">
      <c r="A100" s="176"/>
      <c r="B100" s="176"/>
      <c r="C100" s="24"/>
      <c r="D100" s="24"/>
      <c r="E100" s="382"/>
      <c r="F100" s="382"/>
      <c r="G100" s="382"/>
      <c r="H100" s="382"/>
      <c r="I100" s="382"/>
      <c r="J100" s="382"/>
      <c r="K100" s="382"/>
      <c r="L100" s="382"/>
      <c r="M100" s="382"/>
      <c r="N100" s="382"/>
      <c r="O100" s="382"/>
      <c r="P100" s="382"/>
      <c r="Q100" s="303"/>
      <c r="R100" s="303"/>
    </row>
    <row r="101" spans="1:18" s="69" customFormat="1" ht="26.1" customHeight="1">
      <c r="A101" s="176"/>
      <c r="B101" s="176"/>
      <c r="C101" s="24"/>
      <c r="D101" s="24"/>
      <c r="E101" s="382"/>
      <c r="F101" s="382"/>
      <c r="G101" s="382"/>
      <c r="H101" s="382"/>
      <c r="I101" s="382"/>
      <c r="J101" s="382"/>
      <c r="K101" s="303"/>
      <c r="L101" s="303"/>
      <c r="M101" s="303"/>
      <c r="N101" s="303"/>
      <c r="O101" s="303"/>
      <c r="P101" s="303"/>
      <c r="Q101" s="382"/>
      <c r="R101" s="382"/>
    </row>
    <row r="102" spans="1:18" s="69" customFormat="1" ht="26.1" customHeight="1">
      <c r="A102" s="176"/>
      <c r="B102" s="176"/>
      <c r="C102" s="24"/>
      <c r="D102" s="24"/>
      <c r="E102" s="24"/>
      <c r="F102" s="24"/>
      <c r="G102" s="24"/>
      <c r="H102" s="24"/>
      <c r="I102" s="24"/>
      <c r="J102" s="24"/>
      <c r="Q102" s="24"/>
      <c r="R102" s="24"/>
    </row>
    <row r="103" spans="1:18" s="24" customFormat="1" ht="26.1" customHeight="1">
      <c r="A103" s="176"/>
      <c r="B103" s="177"/>
      <c r="K103" s="69"/>
      <c r="L103" s="69"/>
      <c r="M103" s="69"/>
      <c r="N103" s="69"/>
      <c r="O103" s="69"/>
      <c r="P103" s="69"/>
      <c r="Q103" s="69"/>
      <c r="R103" s="69"/>
    </row>
    <row r="104" spans="1:18" s="69" customFormat="1" ht="26.1" customHeight="1">
      <c r="A104" s="176"/>
      <c r="B104" s="176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</row>
    <row r="105" spans="1:18" s="69" customFormat="1" ht="26.1" customHeight="1">
      <c r="A105" s="176"/>
      <c r="B105" s="177"/>
      <c r="C105" s="24"/>
      <c r="D105" s="24"/>
      <c r="E105" s="24"/>
      <c r="F105" s="24"/>
      <c r="G105" s="24"/>
      <c r="H105" s="24"/>
      <c r="I105" s="24"/>
      <c r="J105" s="24"/>
    </row>
    <row r="106" spans="1:18" s="69" customFormat="1" ht="26.1" customHeight="1">
      <c r="A106" s="170"/>
      <c r="B106" s="171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</row>
    <row r="107" spans="1:18" s="69" customFormat="1" ht="26.1" customHeight="1">
      <c r="A107" s="170"/>
      <c r="B107" s="171"/>
      <c r="C107" s="24"/>
      <c r="D107" s="24"/>
      <c r="E107" s="24"/>
      <c r="F107" s="24"/>
      <c r="G107" s="24"/>
      <c r="H107" s="24"/>
      <c r="I107" s="24"/>
      <c r="J107" s="24"/>
    </row>
    <row r="108" spans="1:18" s="69" customFormat="1" ht="26.1" customHeight="1">
      <c r="A108" s="170"/>
      <c r="B108" s="170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</row>
    <row r="109" spans="1:18" s="175" customFormat="1" ht="26.1" customHeight="1">
      <c r="A109" s="170"/>
      <c r="B109" s="171"/>
      <c r="C109" s="24"/>
      <c r="D109" s="24"/>
      <c r="E109" s="24"/>
      <c r="F109" s="24"/>
      <c r="G109" s="24"/>
      <c r="H109" s="24"/>
      <c r="I109" s="24"/>
      <c r="J109" s="24"/>
      <c r="K109" s="69"/>
      <c r="L109" s="69"/>
      <c r="M109" s="69"/>
      <c r="N109" s="69"/>
      <c r="O109" s="69"/>
      <c r="P109" s="69"/>
      <c r="Q109" s="69"/>
      <c r="R109" s="69"/>
    </row>
    <row r="110" spans="1:18" s="24" customFormat="1" ht="26.1" customHeight="1">
      <c r="A110" s="170"/>
      <c r="B110" s="170"/>
      <c r="Q110" s="69"/>
      <c r="R110" s="69"/>
    </row>
    <row r="111" spans="1:18" s="24" customFormat="1" ht="29.25" customHeight="1">
      <c r="A111" s="170"/>
      <c r="B111" s="171"/>
    </row>
    <row r="112" spans="1:18" s="69" customFormat="1" ht="26.1" customHeight="1">
      <c r="A112" s="170"/>
      <c r="B112" s="170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</row>
    <row r="113" spans="1:18" s="24" customFormat="1" ht="26.1" customHeight="1">
      <c r="A113" s="170"/>
      <c r="B113" s="171"/>
      <c r="K113" s="69"/>
      <c r="L113" s="69"/>
      <c r="M113" s="69"/>
      <c r="N113" s="69"/>
      <c r="O113" s="69"/>
      <c r="P113" s="69"/>
      <c r="Q113" s="69"/>
      <c r="R113" s="69"/>
    </row>
    <row r="114" spans="1:18" s="69" customFormat="1" ht="26.1" customHeight="1">
      <c r="A114" s="170"/>
      <c r="B114" s="170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</row>
    <row r="115" spans="1:18" s="24" customFormat="1" ht="26.1" customHeight="1">
      <c r="A115" s="170"/>
      <c r="B115" s="170"/>
      <c r="K115" s="69"/>
      <c r="L115" s="69"/>
      <c r="M115" s="69"/>
      <c r="N115" s="69"/>
      <c r="O115" s="69"/>
      <c r="P115" s="69"/>
      <c r="Q115" s="69"/>
      <c r="R115" s="69"/>
    </row>
    <row r="116" spans="1:18" s="69" customFormat="1" ht="26.1" customHeight="1">
      <c r="A116" s="170"/>
      <c r="B116" s="170"/>
      <c r="C116" s="24"/>
      <c r="D116" s="24"/>
      <c r="E116" s="24"/>
      <c r="F116" s="24"/>
      <c r="G116" s="24"/>
      <c r="H116" s="24"/>
      <c r="I116" s="24"/>
      <c r="J116" s="24"/>
    </row>
    <row r="117" spans="1:18" s="24" customFormat="1" ht="26.1" customHeight="1">
      <c r="A117" s="170"/>
      <c r="B117" s="171"/>
      <c r="Q117" s="175"/>
      <c r="R117" s="175"/>
    </row>
    <row r="118" spans="1:18" s="69" customFormat="1" ht="26.1" customHeight="1">
      <c r="A118" s="170"/>
      <c r="B118" s="170"/>
      <c r="C118" s="24"/>
      <c r="D118" s="24"/>
      <c r="E118" s="24"/>
      <c r="F118" s="24"/>
      <c r="G118" s="24"/>
      <c r="H118" s="24"/>
      <c r="I118" s="24"/>
      <c r="J118" s="24"/>
      <c r="Q118" s="24"/>
      <c r="R118" s="24"/>
    </row>
    <row r="119" spans="1:18" s="24" customFormat="1" ht="26.1" customHeight="1">
      <c r="A119" s="170"/>
      <c r="B119" s="171"/>
      <c r="K119" s="69"/>
      <c r="L119" s="69"/>
      <c r="M119" s="69"/>
      <c r="N119" s="69"/>
      <c r="O119" s="69"/>
      <c r="P119" s="69"/>
    </row>
    <row r="120" spans="1:18" s="69" customFormat="1" ht="32.25" customHeight="1">
      <c r="A120" s="170"/>
      <c r="B120" s="171"/>
      <c r="C120" s="24"/>
      <c r="D120" s="24"/>
      <c r="E120" s="24"/>
      <c r="F120" s="24"/>
      <c r="G120" s="24"/>
      <c r="H120" s="24"/>
      <c r="I120" s="123"/>
      <c r="J120" s="123"/>
      <c r="K120" s="88"/>
      <c r="L120" s="88"/>
      <c r="M120" s="88"/>
      <c r="N120" s="88"/>
      <c r="O120" s="88"/>
      <c r="P120" s="88"/>
    </row>
    <row r="121" spans="1:18" s="69" customFormat="1" ht="26.1" customHeight="1">
      <c r="A121" s="170"/>
      <c r="B121" s="170"/>
      <c r="C121" s="24"/>
      <c r="D121" s="24"/>
      <c r="E121" s="24"/>
      <c r="F121" s="24"/>
      <c r="G121" s="24"/>
      <c r="H121" s="24"/>
      <c r="I121" s="24"/>
      <c r="J121" s="24"/>
      <c r="Q121" s="24"/>
      <c r="R121" s="24"/>
    </row>
    <row r="122" spans="1:18" s="24" customFormat="1" ht="26.1" customHeight="1">
      <c r="A122" s="170"/>
      <c r="B122" s="171"/>
      <c r="Q122" s="69"/>
      <c r="R122" s="69"/>
    </row>
    <row r="123" spans="1:18" s="24" customFormat="1" ht="26.1" customHeight="1">
      <c r="A123" s="170"/>
      <c r="B123" s="171"/>
      <c r="K123" s="69"/>
      <c r="L123" s="69"/>
      <c r="M123" s="69"/>
      <c r="N123" s="69"/>
      <c r="O123" s="69"/>
      <c r="P123" s="69"/>
    </row>
    <row r="124" spans="1:18" s="24" customFormat="1" ht="26.1" customHeight="1">
      <c r="A124" s="172"/>
      <c r="B124" s="173"/>
      <c r="C124" s="123"/>
      <c r="D124" s="123"/>
      <c r="E124" s="123"/>
      <c r="F124" s="123"/>
      <c r="G124" s="123"/>
      <c r="H124" s="123"/>
      <c r="Q124" s="69"/>
      <c r="R124" s="69"/>
    </row>
    <row r="125" spans="1:18" s="69" customFormat="1" ht="26.1" customHeight="1">
      <c r="A125" s="170"/>
      <c r="B125" s="171"/>
      <c r="C125" s="24"/>
      <c r="D125" s="24"/>
      <c r="E125" s="24"/>
      <c r="F125" s="24"/>
      <c r="G125" s="24"/>
      <c r="H125" s="24"/>
      <c r="I125" s="24"/>
      <c r="J125" s="24"/>
      <c r="Q125" s="24"/>
      <c r="R125" s="24"/>
    </row>
    <row r="126" spans="1:18" s="69" customFormat="1" ht="26.1" customHeight="1">
      <c r="A126" s="170"/>
      <c r="B126" s="170"/>
      <c r="C126" s="24"/>
      <c r="D126" s="24"/>
      <c r="E126" s="24"/>
      <c r="F126" s="24"/>
      <c r="G126" s="24"/>
      <c r="H126" s="24"/>
      <c r="I126" s="24"/>
      <c r="J126" s="24"/>
    </row>
    <row r="127" spans="1:18" s="69" customFormat="1" ht="26.1" customHeight="1">
      <c r="A127" s="170"/>
      <c r="B127" s="171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</row>
    <row r="128" spans="1:18" s="24" customFormat="1" ht="26.1" customHeight="1">
      <c r="A128" s="170"/>
      <c r="B128" s="170"/>
      <c r="Q128" s="69"/>
      <c r="R128" s="69"/>
    </row>
    <row r="129" spans="1:18" s="69" customFormat="1" ht="26.1" customHeight="1">
      <c r="A129" s="170"/>
      <c r="B129" s="171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</row>
    <row r="130" spans="1:18" s="69" customFormat="1" ht="26.1" customHeight="1">
      <c r="A130" s="176"/>
      <c r="B130" s="177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</row>
    <row r="131" spans="1:18" s="24" customFormat="1" ht="26.1" customHeight="1">
      <c r="A131" s="178"/>
      <c r="B131" s="178"/>
    </row>
    <row r="132" spans="1:18" s="69" customFormat="1" ht="26.1" customHeight="1">
      <c r="A132" s="178"/>
      <c r="B132" s="178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</row>
    <row r="133" spans="1:18" s="24" customFormat="1" ht="26.1" customHeight="1">
      <c r="A133" s="178"/>
      <c r="B133" s="178"/>
      <c r="K133" s="69"/>
      <c r="L133" s="69"/>
      <c r="M133" s="69"/>
      <c r="N133" s="69"/>
      <c r="O133" s="69"/>
      <c r="P133" s="69"/>
      <c r="Q133" s="69"/>
      <c r="R133" s="69"/>
    </row>
    <row r="134" spans="1:18" s="24" customFormat="1" ht="26.1" customHeight="1">
      <c r="A134" s="178"/>
      <c r="B134" s="178"/>
      <c r="K134" s="69"/>
      <c r="L134" s="69"/>
      <c r="M134" s="69"/>
      <c r="N134" s="69"/>
      <c r="O134" s="69"/>
      <c r="P134" s="69"/>
      <c r="Q134" s="69"/>
      <c r="R134" s="69"/>
    </row>
    <row r="135" spans="1:18" s="69" customFormat="1" ht="26.1" customHeight="1">
      <c r="A135" s="178"/>
      <c r="B135" s="178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</row>
    <row r="136" spans="1:18" s="69" customFormat="1" ht="26.1" customHeight="1">
      <c r="A136" s="178"/>
      <c r="B136" s="178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</row>
    <row r="137" spans="1:18" s="69" customFormat="1" ht="26.1" customHeight="1">
      <c r="A137" s="178"/>
      <c r="B137" s="179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</row>
    <row r="138" spans="1:18" s="24" customFormat="1" ht="26.1" customHeight="1">
      <c r="A138" s="178"/>
      <c r="B138" s="179"/>
      <c r="Q138" s="69"/>
      <c r="R138" s="69"/>
    </row>
    <row r="139" spans="1:18" s="69" customFormat="1" ht="26.1" customHeight="1">
      <c r="A139" s="178"/>
      <c r="B139" s="178"/>
      <c r="C139" s="24"/>
      <c r="D139" s="24"/>
      <c r="E139" s="24"/>
      <c r="F139" s="24"/>
      <c r="G139" s="24"/>
      <c r="H139" s="24"/>
      <c r="I139" s="24"/>
      <c r="J139" s="24"/>
      <c r="Q139" s="24"/>
      <c r="R139" s="24"/>
    </row>
    <row r="140" spans="1:18" s="69" customFormat="1" ht="26.1" customHeight="1">
      <c r="A140" s="178"/>
      <c r="B140" s="178"/>
      <c r="C140" s="24"/>
      <c r="D140" s="24"/>
      <c r="E140" s="24"/>
      <c r="F140" s="24"/>
      <c r="G140" s="24"/>
      <c r="H140" s="24"/>
      <c r="I140" s="24"/>
      <c r="J140" s="24"/>
      <c r="K140" s="190" t="e">
        <f>#REF!</f>
        <v>#REF!</v>
      </c>
    </row>
    <row r="141" spans="1:18" s="24" customFormat="1" ht="26.1" customHeight="1">
      <c r="A141" s="178"/>
      <c r="B141" s="178"/>
    </row>
    <row r="142" spans="1:18" s="69" customFormat="1" ht="26.1" customHeight="1">
      <c r="A142" s="178"/>
      <c r="B142" s="178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</row>
    <row r="143" spans="1:18" s="69" customFormat="1" ht="26.1" customHeight="1">
      <c r="A143" s="178"/>
      <c r="B143" s="179"/>
      <c r="C143" s="24"/>
      <c r="D143" s="24"/>
      <c r="E143" s="24"/>
      <c r="F143" s="24"/>
      <c r="G143" s="24"/>
      <c r="H143" s="24"/>
      <c r="I143" s="24"/>
      <c r="J143" s="24"/>
    </row>
    <row r="144" spans="1:18" s="24" customFormat="1" ht="26.1" customHeight="1">
      <c r="A144" s="178"/>
      <c r="B144" s="179"/>
      <c r="Q144" s="69"/>
      <c r="R144" s="69"/>
    </row>
    <row r="145" spans="1:18" s="69" customFormat="1" ht="44.25" customHeight="1">
      <c r="A145" s="178"/>
      <c r="B145" s="178"/>
      <c r="C145" s="24"/>
      <c r="D145" s="24"/>
      <c r="E145" s="24"/>
      <c r="F145" s="24"/>
      <c r="G145" s="24"/>
      <c r="H145" s="24"/>
      <c r="I145" s="24"/>
      <c r="J145" s="24"/>
    </row>
    <row r="146" spans="1:18" s="24" customFormat="1" ht="44.25" customHeight="1">
      <c r="A146" s="178"/>
      <c r="B146" s="178"/>
    </row>
    <row r="147" spans="1:18" s="69" customFormat="1" ht="26.1" customHeight="1">
      <c r="A147" s="178"/>
      <c r="B147" s="179"/>
      <c r="C147" s="24"/>
      <c r="D147" s="24"/>
      <c r="E147" s="24"/>
      <c r="F147" s="24"/>
      <c r="G147" s="24"/>
      <c r="H147" s="24"/>
      <c r="I147" s="24"/>
      <c r="J147" s="24"/>
    </row>
    <row r="148" spans="1:18" s="69" customFormat="1" ht="26.1" customHeight="1">
      <c r="A148" s="178"/>
      <c r="B148" s="178"/>
      <c r="C148" s="24"/>
      <c r="D148" s="24"/>
      <c r="E148" s="24"/>
      <c r="F148" s="24"/>
      <c r="G148" s="24"/>
      <c r="H148" s="24"/>
      <c r="I148" s="24"/>
      <c r="J148" s="24"/>
    </row>
    <row r="149" spans="1:18" s="69" customFormat="1" ht="26.1" customHeight="1">
      <c r="A149" s="178"/>
      <c r="B149" s="179"/>
      <c r="C149" s="24"/>
      <c r="D149" s="24"/>
      <c r="E149" s="24"/>
      <c r="F149" s="24"/>
      <c r="G149" s="24"/>
      <c r="H149" s="24"/>
      <c r="I149" s="24"/>
      <c r="J149" s="24"/>
      <c r="Q149" s="24"/>
      <c r="R149" s="24"/>
    </row>
    <row r="150" spans="1:18" s="69" customFormat="1" ht="41.25" customHeight="1">
      <c r="A150" s="178"/>
      <c r="B150" s="178"/>
      <c r="C150" s="24"/>
      <c r="D150" s="24"/>
      <c r="E150" s="24"/>
      <c r="F150" s="24"/>
      <c r="G150" s="24"/>
      <c r="H150" s="24"/>
      <c r="I150" s="24"/>
      <c r="J150" s="24"/>
    </row>
    <row r="151" spans="1:18" s="69" customFormat="1" ht="26.1" customHeight="1">
      <c r="A151" s="178"/>
      <c r="B151" s="179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</row>
    <row r="152" spans="1:18" s="24" customFormat="1" ht="26.1" customHeight="1">
      <c r="A152" s="178"/>
      <c r="B152" s="179"/>
      <c r="K152" s="69"/>
      <c r="L152" s="69"/>
      <c r="M152" s="69"/>
      <c r="N152" s="69"/>
      <c r="O152" s="69"/>
      <c r="P152" s="69"/>
    </row>
    <row r="153" spans="1:18" s="69" customFormat="1" ht="26.1" customHeight="1">
      <c r="A153" s="178"/>
      <c r="B153" s="179"/>
      <c r="C153" s="24"/>
      <c r="D153" s="24"/>
      <c r="E153" s="24"/>
      <c r="F153" s="24"/>
      <c r="G153" s="24"/>
      <c r="H153" s="24"/>
      <c r="I153" s="24"/>
      <c r="J153" s="24"/>
    </row>
    <row r="154" spans="1:18" s="24" customFormat="1" ht="26.1" customHeight="1">
      <c r="A154" s="178"/>
      <c r="B154" s="179"/>
      <c r="K154" s="69"/>
      <c r="L154" s="69"/>
      <c r="M154" s="69"/>
      <c r="N154" s="69"/>
      <c r="O154" s="69"/>
      <c r="P154" s="69"/>
    </row>
    <row r="155" spans="1:18" s="69" customFormat="1" ht="33.75" customHeight="1">
      <c r="A155" s="181"/>
      <c r="B155" s="181"/>
      <c r="C155" s="24"/>
      <c r="D155" s="24"/>
      <c r="E155" s="24"/>
      <c r="F155" s="24"/>
      <c r="G155" s="24"/>
      <c r="H155" s="24"/>
      <c r="I155" s="24"/>
      <c r="J155" s="24"/>
    </row>
    <row r="156" spans="1:18" s="69" customFormat="1" ht="41.25" customHeight="1">
      <c r="A156" s="181"/>
      <c r="B156" s="182"/>
      <c r="C156" s="24"/>
      <c r="D156" s="24"/>
      <c r="E156" s="24"/>
      <c r="F156" s="24"/>
      <c r="G156" s="24"/>
      <c r="H156" s="24"/>
      <c r="I156" s="24"/>
      <c r="J156" s="24"/>
    </row>
    <row r="157" spans="1:18" s="24" customFormat="1" ht="26.1" customHeight="1">
      <c r="A157" s="183"/>
      <c r="B157" s="184"/>
      <c r="K157" s="175"/>
      <c r="L157" s="175"/>
      <c r="M157" s="175"/>
      <c r="N157" s="175"/>
      <c r="O157" s="175"/>
      <c r="P157" s="175"/>
      <c r="Q157" s="69"/>
      <c r="R157" s="69"/>
    </row>
    <row r="158" spans="1:18" s="24" customFormat="1" ht="26.1" customHeight="1">
      <c r="A158" s="183"/>
      <c r="B158" s="184"/>
      <c r="Q158" s="69"/>
      <c r="R158" s="69"/>
    </row>
    <row r="159" spans="1:18" s="24" customFormat="1" ht="26.1" customHeight="1">
      <c r="A159" s="183"/>
      <c r="B159" s="184"/>
      <c r="Q159" s="69"/>
      <c r="R159" s="69"/>
    </row>
    <row r="160" spans="1:18" s="24" customFormat="1" ht="26.1" customHeight="1">
      <c r="A160" s="185"/>
      <c r="B160" s="186"/>
      <c r="K160" s="69"/>
      <c r="L160" s="69"/>
      <c r="M160" s="69"/>
      <c r="N160" s="69"/>
      <c r="O160" s="69"/>
      <c r="P160" s="69"/>
    </row>
    <row r="161" spans="1:18" s="24" customFormat="1" ht="26.1" customHeight="1">
      <c r="A161" s="187"/>
      <c r="B161" s="187"/>
      <c r="Q161" s="69"/>
      <c r="R161" s="69"/>
    </row>
    <row r="162" spans="1:18" s="24" customFormat="1" ht="26.1" customHeight="1">
      <c r="A162" s="185"/>
      <c r="B162" s="185"/>
      <c r="K162" s="69"/>
      <c r="L162" s="69"/>
      <c r="M162" s="69"/>
      <c r="N162" s="69"/>
      <c r="O162" s="69"/>
      <c r="P162" s="69"/>
    </row>
    <row r="163" spans="1:18" s="69" customFormat="1" ht="26.1" customHeight="1">
      <c r="A163" s="185"/>
      <c r="B163" s="185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</row>
    <row r="164" spans="1:18" s="24" customFormat="1" ht="26.1" customHeight="1">
      <c r="A164" s="188"/>
      <c r="B164" s="189"/>
      <c r="K164" s="69"/>
      <c r="L164" s="69"/>
      <c r="M164" s="69"/>
      <c r="N164" s="69"/>
      <c r="O164" s="69"/>
      <c r="P164" s="69"/>
      <c r="Q164" s="69"/>
      <c r="R164" s="69"/>
    </row>
    <row r="165" spans="1:18" s="24" customFormat="1" ht="26.1" customHeight="1">
      <c r="A165" s="188"/>
      <c r="B165" s="188"/>
    </row>
    <row r="166" spans="1:18" s="69" customFormat="1" ht="26.1" customHeight="1">
      <c r="A166" s="176"/>
      <c r="B166" s="177"/>
      <c r="C166" s="24"/>
      <c r="D166" s="24"/>
      <c r="E166" s="24"/>
      <c r="F166" s="24"/>
      <c r="G166" s="24"/>
      <c r="H166" s="24"/>
      <c r="I166" s="24"/>
      <c r="J166" s="24"/>
      <c r="Q166" s="24"/>
      <c r="R166" s="24"/>
    </row>
    <row r="167" spans="1:18" s="69" customFormat="1" ht="26.1" customHeight="1">
      <c r="A167" s="170"/>
      <c r="B167" s="170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 s="69" customFormat="1" ht="26.1" customHeight="1">
      <c r="A168" s="170"/>
      <c r="B168" s="171"/>
      <c r="C168" s="24"/>
      <c r="D168" s="24"/>
      <c r="E168" s="24"/>
      <c r="F168" s="24"/>
      <c r="G168" s="24"/>
      <c r="H168" s="24"/>
      <c r="I168" s="24"/>
      <c r="J168" s="24"/>
      <c r="Q168" s="24"/>
      <c r="R168" s="24"/>
    </row>
    <row r="169" spans="1:18" s="69" customFormat="1" ht="26.1" customHeight="1">
      <c r="A169" s="170"/>
      <c r="B169" s="170"/>
      <c r="C169" s="24"/>
      <c r="D169" s="24"/>
      <c r="E169" s="24"/>
      <c r="F169" s="24"/>
      <c r="G169" s="24"/>
      <c r="H169" s="24"/>
      <c r="I169" s="24"/>
      <c r="J169" s="24"/>
      <c r="Q169" s="24"/>
      <c r="R169" s="24"/>
    </row>
    <row r="170" spans="1:18" s="69" customFormat="1" ht="26.1" customHeight="1">
      <c r="A170" s="170"/>
      <c r="B170" s="171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 s="24" customFormat="1" ht="26.1" customHeight="1">
      <c r="A171" s="170"/>
      <c r="B171" s="170"/>
      <c r="Q171" s="69"/>
      <c r="R171" s="69"/>
    </row>
    <row r="172" spans="1:18" s="69" customFormat="1" ht="26.1" customHeight="1">
      <c r="A172" s="170"/>
      <c r="B172" s="171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</row>
    <row r="173" spans="1:18" s="69" customFormat="1" ht="26.1" customHeight="1">
      <c r="A173" s="170"/>
      <c r="B173" s="171"/>
      <c r="C173" s="24"/>
      <c r="D173" s="24"/>
      <c r="E173" s="24"/>
      <c r="F173" s="24"/>
      <c r="G173" s="24"/>
      <c r="H173" s="24"/>
      <c r="I173" s="24"/>
      <c r="J173" s="24"/>
      <c r="Q173" s="24"/>
      <c r="R173" s="24"/>
    </row>
    <row r="174" spans="1:18" s="123" customFormat="1" ht="26.1" customHeight="1">
      <c r="A174" s="170"/>
      <c r="B174" s="170"/>
      <c r="C174" s="24"/>
      <c r="D174" s="24"/>
      <c r="E174" s="24"/>
      <c r="F174" s="24"/>
      <c r="G174" s="24"/>
      <c r="H174" s="24"/>
      <c r="I174" s="24"/>
      <c r="J174" s="24"/>
      <c r="K174" s="69"/>
      <c r="L174" s="69"/>
      <c r="M174" s="69"/>
      <c r="N174" s="69"/>
      <c r="O174" s="69"/>
      <c r="P174" s="69"/>
      <c r="Q174" s="69"/>
      <c r="R174" s="69"/>
    </row>
    <row r="175" spans="1:18" s="69" customFormat="1" ht="26.1" customHeight="1">
      <c r="A175" s="170"/>
      <c r="B175" s="170"/>
      <c r="C175" s="24"/>
      <c r="D175" s="24"/>
      <c r="E175" s="24"/>
      <c r="F175" s="24"/>
      <c r="G175" s="24"/>
      <c r="H175" s="24"/>
      <c r="I175" s="24"/>
      <c r="J175" s="24"/>
    </row>
    <row r="176" spans="1:18" s="69" customFormat="1" ht="26.1" customHeight="1">
      <c r="A176" s="170"/>
      <c r="B176" s="170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</row>
    <row r="177" spans="1:18" s="69" customFormat="1" ht="26.1" customHeight="1">
      <c r="A177" s="170"/>
      <c r="B177" s="171"/>
      <c r="C177" s="24"/>
      <c r="D177" s="24"/>
      <c r="E177" s="24"/>
      <c r="F177" s="24"/>
      <c r="G177" s="24"/>
      <c r="H177" s="24"/>
      <c r="I177" s="24"/>
      <c r="J177" s="24"/>
    </row>
    <row r="178" spans="1:18" s="24" customFormat="1" ht="26.1" customHeight="1">
      <c r="A178" s="170"/>
      <c r="B178" s="171"/>
      <c r="K178" s="69"/>
      <c r="L178" s="69"/>
      <c r="M178" s="69"/>
      <c r="N178" s="69"/>
      <c r="O178" s="69"/>
      <c r="P178" s="69"/>
      <c r="Q178" s="69"/>
      <c r="R178" s="69"/>
    </row>
    <row r="179" spans="1:18" s="69" customFormat="1" ht="26.1" customHeight="1">
      <c r="A179" s="170"/>
      <c r="B179" s="171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</row>
    <row r="180" spans="1:18" s="24" customFormat="1" ht="26.1" customHeight="1">
      <c r="A180" s="170"/>
      <c r="B180" s="170"/>
      <c r="K180" s="69"/>
      <c r="L180" s="69"/>
      <c r="M180" s="69"/>
      <c r="N180" s="69"/>
      <c r="O180" s="69"/>
      <c r="P180" s="69"/>
      <c r="Q180" s="69"/>
      <c r="R180" s="69"/>
    </row>
    <row r="181" spans="1:18" s="24" customFormat="1" ht="31.5" customHeight="1">
      <c r="A181" s="170"/>
      <c r="B181" s="171"/>
      <c r="Q181" s="69"/>
      <c r="R181" s="69"/>
    </row>
    <row r="182" spans="1:18" s="24" customFormat="1" ht="26.1" customHeight="1">
      <c r="A182" s="170"/>
      <c r="B182" s="171"/>
      <c r="Q182" s="123"/>
      <c r="R182" s="123"/>
    </row>
    <row r="183" spans="1:18" s="69" customFormat="1" ht="26.1" customHeight="1">
      <c r="A183" s="170"/>
      <c r="B183" s="170"/>
      <c r="C183" s="24"/>
      <c r="D183" s="24"/>
      <c r="E183" s="24"/>
      <c r="F183" s="24"/>
      <c r="G183" s="24"/>
      <c r="H183" s="24"/>
      <c r="I183" s="24"/>
      <c r="J183" s="24"/>
    </row>
    <row r="184" spans="1:18" s="24" customFormat="1" ht="26.1" customHeight="1">
      <c r="A184" s="170"/>
      <c r="B184" s="171"/>
      <c r="K184" s="69"/>
      <c r="L184" s="69"/>
      <c r="M184" s="69"/>
      <c r="N184" s="69"/>
      <c r="O184" s="69"/>
      <c r="P184" s="69"/>
      <c r="Q184" s="69"/>
      <c r="R184" s="69"/>
    </row>
    <row r="185" spans="1:18" s="69" customFormat="1" ht="26.1" customHeight="1">
      <c r="A185" s="170"/>
      <c r="B185" s="170"/>
      <c r="C185" s="24"/>
      <c r="D185" s="24"/>
      <c r="E185" s="24"/>
      <c r="F185" s="24"/>
      <c r="G185" s="24"/>
      <c r="H185" s="24"/>
      <c r="I185" s="24"/>
      <c r="J185" s="24"/>
    </row>
    <row r="186" spans="1:18" s="69" customFormat="1" ht="26.1" customHeight="1">
      <c r="A186" s="170"/>
      <c r="B186" s="170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</row>
    <row r="187" spans="1:18" s="69" customFormat="1" ht="26.1" customHeight="1">
      <c r="A187" s="170"/>
      <c r="B187" s="171"/>
      <c r="C187" s="24"/>
      <c r="D187" s="24"/>
      <c r="E187" s="24"/>
      <c r="F187" s="24"/>
      <c r="G187" s="24"/>
      <c r="H187" s="24"/>
      <c r="I187" s="24"/>
      <c r="J187" s="24"/>
    </row>
    <row r="188" spans="1:18" s="24" customFormat="1" ht="26.1" customHeight="1">
      <c r="A188" s="170"/>
      <c r="B188" s="171"/>
      <c r="K188" s="69"/>
      <c r="L188" s="69"/>
      <c r="M188" s="69"/>
      <c r="N188" s="69"/>
      <c r="O188" s="69"/>
      <c r="P188" s="69"/>
    </row>
    <row r="189" spans="1:18" s="69" customFormat="1" ht="26.1" customHeight="1">
      <c r="A189" s="170"/>
      <c r="B189" s="171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</row>
    <row r="190" spans="1:18" s="24" customFormat="1" ht="26.1" customHeight="1">
      <c r="A190" s="170"/>
      <c r="B190" s="170"/>
      <c r="K190" s="69"/>
      <c r="L190" s="69"/>
      <c r="M190" s="69"/>
      <c r="N190" s="69"/>
      <c r="O190" s="69"/>
      <c r="P190" s="69"/>
    </row>
    <row r="191" spans="1:18" s="69" customFormat="1" ht="31.5" customHeight="1">
      <c r="A191" s="170"/>
      <c r="B191" s="171"/>
      <c r="C191" s="24"/>
      <c r="D191" s="24"/>
      <c r="E191" s="24"/>
      <c r="F191" s="24"/>
      <c r="G191" s="24"/>
      <c r="H191" s="24"/>
      <c r="I191" s="24"/>
      <c r="J191" s="24"/>
    </row>
    <row r="192" spans="1:18" s="69" customFormat="1" ht="26.1" customHeight="1">
      <c r="A192" s="170"/>
      <c r="B192" s="171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</row>
    <row r="193" spans="1:18" s="24" customFormat="1" ht="26.1" customHeight="1">
      <c r="A193" s="170"/>
      <c r="B193" s="170"/>
      <c r="K193" s="69"/>
      <c r="L193" s="69"/>
      <c r="M193" s="69"/>
      <c r="N193" s="69"/>
      <c r="O193" s="69"/>
      <c r="P193" s="69"/>
      <c r="Q193" s="69"/>
      <c r="R193" s="69"/>
    </row>
    <row r="194" spans="1:18" s="24" customFormat="1" ht="26.1" customHeight="1">
      <c r="A194" s="176"/>
      <c r="B194" s="177"/>
      <c r="Q194" s="69"/>
      <c r="R194" s="69"/>
    </row>
    <row r="195" spans="1:18" s="24" customFormat="1" ht="26.1" customHeight="1">
      <c r="A195" s="170"/>
      <c r="B195" s="171"/>
      <c r="K195" s="69"/>
      <c r="L195" s="69"/>
      <c r="M195" s="69"/>
      <c r="N195" s="69"/>
      <c r="O195" s="69"/>
      <c r="P195" s="69"/>
      <c r="Q195" s="69"/>
      <c r="R195" s="69"/>
    </row>
    <row r="196" spans="1:18" s="69" customFormat="1" ht="26.1" customHeight="1">
      <c r="A196" s="170"/>
      <c r="B196" s="170"/>
      <c r="C196" s="24"/>
      <c r="D196" s="24"/>
      <c r="E196" s="24"/>
      <c r="F196" s="24"/>
      <c r="G196" s="24"/>
      <c r="H196" s="24"/>
      <c r="I196" s="24"/>
      <c r="J196" s="24"/>
      <c r="Q196" s="24"/>
      <c r="R196" s="24"/>
    </row>
    <row r="197" spans="1:18" s="24" customFormat="1" ht="26.1" customHeight="1">
      <c r="A197" s="170"/>
      <c r="B197" s="171"/>
      <c r="K197" s="69"/>
      <c r="L197" s="69"/>
      <c r="M197" s="69"/>
      <c r="N197" s="69"/>
      <c r="O197" s="69"/>
      <c r="P197" s="69"/>
      <c r="Q197" s="69"/>
      <c r="R197" s="69"/>
    </row>
    <row r="198" spans="1:18" s="69" customFormat="1" ht="26.1" customHeight="1">
      <c r="A198" s="170"/>
      <c r="B198" s="170"/>
      <c r="C198" s="24"/>
      <c r="D198" s="24"/>
      <c r="E198" s="24"/>
      <c r="F198" s="24"/>
      <c r="G198" s="24"/>
      <c r="H198" s="24"/>
      <c r="I198" s="24"/>
      <c r="J198" s="24"/>
      <c r="Q198" s="24"/>
      <c r="R198" s="24"/>
    </row>
    <row r="199" spans="1:18" s="69" customFormat="1" ht="26.1" customHeight="1">
      <c r="A199" s="170"/>
      <c r="B199" s="171"/>
      <c r="C199" s="24"/>
      <c r="D199" s="24"/>
      <c r="E199" s="24"/>
      <c r="F199" s="24"/>
      <c r="G199" s="24"/>
      <c r="H199" s="24"/>
      <c r="I199" s="24"/>
      <c r="J199" s="24"/>
    </row>
    <row r="200" spans="1:18" s="24" customFormat="1" ht="26.1" customHeight="1">
      <c r="A200" s="170"/>
      <c r="B200" s="171"/>
      <c r="Q200" s="69"/>
      <c r="R200" s="69"/>
    </row>
    <row r="201" spans="1:18" s="69" customFormat="1" ht="26.1" customHeight="1">
      <c r="A201" s="170"/>
      <c r="B201" s="171"/>
      <c r="C201" s="24"/>
      <c r="D201" s="24"/>
      <c r="E201" s="24"/>
      <c r="F201" s="24"/>
      <c r="G201" s="24"/>
      <c r="H201" s="24"/>
      <c r="I201" s="24"/>
      <c r="J201" s="24"/>
      <c r="Q201" s="24"/>
      <c r="R201" s="24"/>
    </row>
    <row r="202" spans="1:18" s="69" customFormat="1" ht="26.1" customHeight="1">
      <c r="A202" s="170"/>
      <c r="B202" s="171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</row>
    <row r="203" spans="1:18" s="24" customFormat="1" ht="26.1" customHeight="1">
      <c r="A203" s="170"/>
      <c r="B203" s="171"/>
      <c r="K203" s="69"/>
      <c r="L203" s="69"/>
      <c r="M203" s="69"/>
      <c r="N203" s="69"/>
      <c r="O203" s="69"/>
      <c r="P203" s="69"/>
    </row>
    <row r="204" spans="1:18" s="69" customFormat="1" ht="26.1" customHeight="1">
      <c r="A204" s="170"/>
      <c r="B204" s="170"/>
      <c r="C204" s="24"/>
      <c r="D204" s="24"/>
      <c r="E204" s="24"/>
      <c r="F204" s="24"/>
      <c r="G204" s="24"/>
      <c r="H204" s="24"/>
      <c r="I204" s="24"/>
      <c r="J204" s="24"/>
    </row>
    <row r="205" spans="1:18" s="69" customFormat="1" ht="26.1" customHeight="1">
      <c r="A205" s="170"/>
      <c r="B205" s="171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 s="24" customFormat="1" ht="26.1" customHeight="1">
      <c r="A206" s="170"/>
      <c r="B206" s="170"/>
      <c r="Q206" s="69"/>
      <c r="R206" s="69"/>
    </row>
    <row r="207" spans="1:18" s="69" customFormat="1" ht="26.1" customHeight="1">
      <c r="A207" s="170"/>
      <c r="B207" s="171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</row>
    <row r="208" spans="1:18" s="69" customFormat="1" ht="26.1" customHeight="1">
      <c r="A208" s="170"/>
      <c r="B208" s="171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</row>
    <row r="209" spans="1:18" s="24" customFormat="1" ht="26.1" customHeight="1">
      <c r="A209" s="170"/>
      <c r="B209" s="170"/>
      <c r="Q209" s="69"/>
      <c r="R209" s="69"/>
    </row>
    <row r="210" spans="1:18" s="69" customFormat="1" ht="26.1" customHeight="1">
      <c r="A210" s="170"/>
      <c r="B210" s="170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</row>
    <row r="211" spans="1:18" s="69" customFormat="1" ht="26.1" customHeight="1">
      <c r="A211" s="170"/>
      <c r="B211" s="170"/>
      <c r="C211" s="24"/>
      <c r="D211" s="24"/>
      <c r="E211" s="24"/>
      <c r="F211" s="24"/>
      <c r="G211" s="24"/>
      <c r="H211" s="24"/>
      <c r="I211" s="24"/>
      <c r="J211" s="24"/>
      <c r="Q211" s="24"/>
      <c r="R211" s="24"/>
    </row>
    <row r="212" spans="1:18" s="69" customFormat="1" ht="33.75" customHeight="1">
      <c r="A212" s="170"/>
      <c r="B212" s="170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</row>
    <row r="213" spans="1:18" s="69" customFormat="1" ht="33.75" customHeight="1">
      <c r="A213" s="170"/>
      <c r="B213" s="170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</row>
    <row r="214" spans="1:18" s="24" customFormat="1" ht="26.1" customHeight="1">
      <c r="A214" s="170"/>
      <c r="B214" s="170"/>
      <c r="K214" s="69"/>
      <c r="L214" s="69"/>
      <c r="M214" s="69"/>
      <c r="N214" s="69"/>
      <c r="O214" s="69"/>
      <c r="P214" s="69"/>
    </row>
    <row r="215" spans="1:18" s="69" customFormat="1" ht="26.1" customHeight="1">
      <c r="A215" s="170"/>
      <c r="B215" s="171"/>
      <c r="C215" s="24"/>
      <c r="D215" s="24"/>
      <c r="E215" s="24"/>
      <c r="F215" s="24"/>
      <c r="G215" s="24"/>
      <c r="H215" s="24"/>
      <c r="I215" s="24"/>
      <c r="J215" s="24"/>
    </row>
    <row r="216" spans="1:18" s="175" customFormat="1" ht="26.1" customHeight="1">
      <c r="A216" s="170"/>
      <c r="B216" s="170"/>
      <c r="C216" s="24"/>
      <c r="D216" s="24"/>
      <c r="E216" s="24"/>
      <c r="F216" s="24"/>
      <c r="G216" s="24"/>
      <c r="H216" s="24"/>
      <c r="I216" s="24"/>
      <c r="J216" s="24"/>
      <c r="K216" s="69"/>
      <c r="L216" s="69"/>
      <c r="M216" s="69"/>
      <c r="N216" s="69"/>
      <c r="O216" s="69"/>
      <c r="P216" s="69"/>
      <c r="Q216" s="69"/>
      <c r="R216" s="69"/>
    </row>
    <row r="217" spans="1:18" s="69" customFormat="1" ht="33.75" customHeight="1">
      <c r="A217" s="170"/>
      <c r="B217" s="170"/>
      <c r="C217" s="24"/>
      <c r="D217" s="24"/>
      <c r="E217" s="24"/>
      <c r="F217" s="24"/>
      <c r="G217" s="24"/>
      <c r="H217" s="24"/>
      <c r="I217" s="24"/>
      <c r="J217" s="24"/>
      <c r="Q217" s="24"/>
      <c r="R217" s="24"/>
    </row>
    <row r="218" spans="1:18" s="24" customFormat="1" ht="29.25" customHeight="1">
      <c r="A218" s="170"/>
      <c r="B218" s="171"/>
      <c r="K218" s="69"/>
      <c r="L218" s="69"/>
      <c r="M218" s="69"/>
      <c r="N218" s="69"/>
      <c r="O218" s="69"/>
      <c r="P218" s="69"/>
      <c r="Q218" s="69"/>
      <c r="R218" s="69"/>
    </row>
    <row r="219" spans="1:18" s="69" customFormat="1" ht="43.5" customHeight="1">
      <c r="A219" s="170"/>
      <c r="B219" s="171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</row>
    <row r="220" spans="1:18" s="24" customFormat="1" ht="26.1" customHeight="1">
      <c r="A220" s="170"/>
      <c r="B220" s="171"/>
      <c r="K220" s="190" t="e">
        <f>#REF!</f>
        <v>#REF!</v>
      </c>
      <c r="L220" s="69"/>
      <c r="M220" s="69"/>
      <c r="N220" s="69"/>
      <c r="O220" s="69"/>
      <c r="P220" s="69"/>
      <c r="Q220" s="69"/>
      <c r="R220" s="69"/>
    </row>
    <row r="221" spans="1:18" s="24" customFormat="1" ht="26.1" customHeight="1">
      <c r="A221" s="170"/>
      <c r="B221" s="171"/>
      <c r="K221" s="69"/>
      <c r="L221" s="69"/>
      <c r="M221" s="69"/>
      <c r="N221" s="69"/>
      <c r="O221" s="69"/>
      <c r="P221" s="69"/>
      <c r="Q221" s="69"/>
      <c r="R221" s="69"/>
    </row>
    <row r="222" spans="1:18" s="24" customFormat="1" ht="26.1" customHeight="1">
      <c r="A222" s="170"/>
      <c r="B222" s="171"/>
      <c r="K222" s="123"/>
      <c r="L222" s="123"/>
      <c r="M222" s="123"/>
      <c r="N222" s="123"/>
      <c r="O222" s="123"/>
      <c r="P222" s="123"/>
    </row>
    <row r="223" spans="1:18" s="24" customFormat="1" ht="26.1" customHeight="1">
      <c r="A223" s="170"/>
      <c r="B223" s="170"/>
      <c r="K223" s="69"/>
      <c r="L223" s="69"/>
      <c r="M223" s="69"/>
      <c r="N223" s="69"/>
      <c r="O223" s="69"/>
      <c r="P223" s="69"/>
      <c r="Q223" s="69"/>
      <c r="R223" s="69"/>
    </row>
    <row r="224" spans="1:18" s="24" customFormat="1" ht="26.1" customHeight="1">
      <c r="A224" s="170"/>
      <c r="B224" s="171"/>
      <c r="K224" s="69"/>
      <c r="L224" s="69"/>
      <c r="M224" s="69"/>
      <c r="N224" s="69"/>
      <c r="O224" s="69"/>
      <c r="P224" s="69"/>
      <c r="Q224" s="175"/>
      <c r="R224" s="175"/>
    </row>
    <row r="225" spans="1:18" s="24" customFormat="1" ht="26.1" customHeight="1">
      <c r="A225" s="170"/>
      <c r="B225" s="171"/>
      <c r="K225" s="69"/>
      <c r="L225" s="69"/>
      <c r="M225" s="69"/>
      <c r="N225" s="69"/>
      <c r="O225" s="69"/>
      <c r="P225" s="69"/>
      <c r="Q225" s="69"/>
      <c r="R225" s="69"/>
    </row>
    <row r="226" spans="1:18" s="69" customFormat="1" ht="26.1" customHeight="1">
      <c r="A226" s="172"/>
      <c r="B226" s="172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 s="69" customFormat="1" ht="26.1" customHeight="1">
      <c r="A227" s="170"/>
      <c r="B227" s="171"/>
      <c r="C227" s="24"/>
      <c r="D227" s="24"/>
      <c r="E227" s="24"/>
      <c r="F227" s="24"/>
      <c r="G227" s="24"/>
      <c r="H227" s="24"/>
      <c r="I227" s="24"/>
      <c r="J227" s="24"/>
    </row>
    <row r="228" spans="1:18" s="69" customFormat="1" ht="26.1" customHeight="1">
      <c r="A228" s="170"/>
      <c r="B228" s="171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</row>
    <row r="229" spans="1:18" s="73" customFormat="1" ht="26.1" customHeight="1">
      <c r="A229" s="170"/>
      <c r="B229" s="171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 s="69" customFormat="1" ht="26.1" customHeight="1">
      <c r="A230" s="170"/>
      <c r="B230" s="170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 s="24" customFormat="1" ht="26.1" customHeight="1">
      <c r="A231" s="170"/>
      <c r="B231" s="171"/>
      <c r="K231" s="69"/>
      <c r="L231" s="69"/>
      <c r="M231" s="69"/>
      <c r="N231" s="69"/>
      <c r="O231" s="69"/>
      <c r="P231" s="69"/>
    </row>
    <row r="232" spans="1:18" s="69" customFormat="1" ht="26.1" customHeight="1">
      <c r="A232" s="170"/>
      <c r="B232" s="170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</row>
    <row r="233" spans="1:18" s="69" customFormat="1" ht="26.1" customHeight="1">
      <c r="A233" s="170"/>
      <c r="B233" s="170"/>
      <c r="C233" s="24"/>
      <c r="D233" s="24"/>
      <c r="E233" s="24"/>
      <c r="F233" s="24"/>
      <c r="G233" s="24"/>
      <c r="H233" s="24"/>
      <c r="I233" s="24"/>
      <c r="J233" s="24"/>
      <c r="Q233" s="24"/>
      <c r="R233" s="24"/>
    </row>
    <row r="234" spans="1:18" s="24" customFormat="1" ht="26.1" customHeight="1">
      <c r="A234" s="191"/>
      <c r="B234" s="191"/>
      <c r="K234" s="69"/>
      <c r="L234" s="69"/>
      <c r="M234" s="69"/>
      <c r="N234" s="69"/>
      <c r="O234" s="69"/>
      <c r="P234" s="69"/>
      <c r="Q234" s="69"/>
      <c r="R234" s="69"/>
    </row>
    <row r="235" spans="1:18" s="69" customFormat="1" ht="26.1" customHeight="1">
      <c r="A235" s="191"/>
      <c r="B235" s="192"/>
      <c r="C235" s="24"/>
      <c r="D235" s="24"/>
      <c r="E235" s="24"/>
      <c r="F235" s="24"/>
      <c r="G235" s="24"/>
      <c r="H235" s="24"/>
      <c r="I235" s="24"/>
      <c r="J235" s="24"/>
    </row>
    <row r="236" spans="1:18" s="69" customFormat="1" ht="26.1" customHeight="1">
      <c r="A236" s="191"/>
      <c r="B236" s="191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</row>
    <row r="237" spans="1:18" s="69" customFormat="1" ht="26.1" customHeight="1">
      <c r="A237" s="191"/>
      <c r="B237" s="192"/>
      <c r="C237" s="24"/>
      <c r="D237" s="24"/>
      <c r="E237" s="24"/>
      <c r="F237" s="24"/>
      <c r="G237" s="24"/>
      <c r="H237" s="24"/>
      <c r="I237" s="24"/>
      <c r="J237" s="24"/>
      <c r="Q237" s="73"/>
      <c r="R237" s="73"/>
    </row>
    <row r="238" spans="1:18" s="69" customFormat="1" ht="26.1" customHeight="1">
      <c r="A238" s="191"/>
      <c r="B238" s="192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</row>
    <row r="239" spans="1:18" s="69" customFormat="1" ht="26.1" customHeight="1">
      <c r="A239" s="191"/>
      <c r="B239" s="192"/>
      <c r="C239" s="24"/>
      <c r="D239" s="24"/>
      <c r="E239" s="24"/>
      <c r="F239" s="24"/>
      <c r="G239" s="24"/>
      <c r="H239" s="24"/>
      <c r="I239" s="24"/>
      <c r="J239" s="24"/>
      <c r="Q239" s="24"/>
      <c r="R239" s="24"/>
    </row>
    <row r="240" spans="1:18" s="24" customFormat="1" ht="26.1" customHeight="1">
      <c r="A240" s="191"/>
      <c r="B240" s="191"/>
      <c r="K240" s="69"/>
      <c r="L240" s="69"/>
      <c r="M240" s="69"/>
      <c r="N240" s="69"/>
      <c r="O240" s="69"/>
      <c r="P240" s="69"/>
      <c r="Q240" s="69"/>
      <c r="R240" s="69"/>
    </row>
    <row r="241" spans="1:18" s="24" customFormat="1" ht="29.25" customHeight="1">
      <c r="A241" s="191"/>
      <c r="B241" s="192"/>
      <c r="Q241" s="69"/>
      <c r="R241" s="69"/>
    </row>
    <row r="242" spans="1:18" s="69" customFormat="1" ht="26.1" customHeight="1">
      <c r="A242" s="191"/>
      <c r="B242" s="191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</row>
    <row r="243" spans="1:18" s="24" customFormat="1" ht="26.1" customHeight="1">
      <c r="A243" s="191"/>
      <c r="B243" s="192"/>
      <c r="Q243" s="69"/>
      <c r="R243" s="69"/>
    </row>
    <row r="244" spans="1:18" s="69" customFormat="1" ht="26.1" customHeight="1">
      <c r="A244" s="191"/>
      <c r="B244" s="192"/>
      <c r="C244" s="24"/>
      <c r="D244" s="24"/>
      <c r="E244" s="24"/>
      <c r="F244" s="24"/>
      <c r="G244" s="24"/>
      <c r="H244" s="24"/>
      <c r="I244" s="24"/>
      <c r="J244" s="24"/>
    </row>
    <row r="245" spans="1:18" s="69" customFormat="1" ht="26.1" customHeight="1">
      <c r="A245" s="191"/>
      <c r="B245" s="191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</row>
    <row r="246" spans="1:18" s="24" customFormat="1" ht="26.1" customHeight="1">
      <c r="A246" s="191"/>
      <c r="B246" s="191"/>
      <c r="K246" s="69"/>
      <c r="L246" s="69"/>
      <c r="M246" s="69"/>
      <c r="N246" s="69"/>
      <c r="O246" s="69"/>
      <c r="P246" s="69"/>
      <c r="Q246" s="69"/>
      <c r="R246" s="69"/>
    </row>
    <row r="247" spans="1:18" s="24" customFormat="1" ht="26.1" customHeight="1">
      <c r="A247" s="191"/>
      <c r="B247" s="191"/>
      <c r="K247" s="69"/>
      <c r="L247" s="69"/>
      <c r="M247" s="69"/>
      <c r="N247" s="69"/>
      <c r="O247" s="69"/>
      <c r="P247" s="69"/>
      <c r="Q247" s="69"/>
      <c r="R247" s="69"/>
    </row>
    <row r="248" spans="1:18" s="69" customFormat="1" ht="26.1" customHeight="1">
      <c r="A248" s="191"/>
      <c r="B248" s="192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 s="69" customFormat="1" ht="30.75" customHeight="1">
      <c r="A249" s="191"/>
      <c r="B249" s="191"/>
      <c r="C249" s="24"/>
      <c r="D249" s="24"/>
      <c r="E249" s="24"/>
      <c r="F249" s="24"/>
      <c r="G249" s="24"/>
      <c r="H249" s="24"/>
      <c r="I249" s="24"/>
      <c r="J249" s="24"/>
      <c r="Q249" s="24"/>
      <c r="R249" s="24"/>
    </row>
    <row r="250" spans="1:18" s="69" customFormat="1" ht="26.1" customHeight="1">
      <c r="A250" s="193"/>
      <c r="B250" s="194"/>
      <c r="C250" s="24"/>
      <c r="D250" s="24"/>
      <c r="E250" s="24"/>
      <c r="F250" s="24"/>
      <c r="G250" s="24"/>
      <c r="H250" s="24"/>
      <c r="I250" s="24"/>
      <c r="J250" s="24"/>
    </row>
    <row r="251" spans="1:18" s="24" customFormat="1" ht="26.1" customHeight="1">
      <c r="A251" s="195"/>
      <c r="B251" s="196"/>
    </row>
    <row r="252" spans="1:18" s="69" customFormat="1" ht="26.1" customHeight="1">
      <c r="A252" s="195"/>
      <c r="B252" s="195"/>
      <c r="C252" s="24"/>
      <c r="D252" s="24"/>
      <c r="E252" s="24"/>
      <c r="F252" s="24"/>
      <c r="G252" s="24"/>
      <c r="H252" s="24"/>
      <c r="I252" s="24"/>
      <c r="J252" s="24"/>
    </row>
    <row r="253" spans="1:18" s="24" customFormat="1" ht="26.1" customHeight="1">
      <c r="A253" s="191"/>
      <c r="B253" s="192"/>
      <c r="K253" s="69"/>
      <c r="L253" s="69"/>
      <c r="M253" s="69"/>
      <c r="N253" s="69"/>
      <c r="O253" s="69"/>
      <c r="P253" s="69"/>
      <c r="Q253" s="69"/>
      <c r="R253" s="69"/>
    </row>
    <row r="254" spans="1:18" s="69" customFormat="1" ht="26.1" customHeight="1">
      <c r="A254" s="191"/>
      <c r="B254" s="192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</row>
    <row r="255" spans="1:18" s="24" customFormat="1" ht="26.1" customHeight="1">
      <c r="A255" s="191"/>
      <c r="B255" s="191"/>
      <c r="K255" s="69"/>
      <c r="L255" s="69"/>
      <c r="M255" s="69"/>
      <c r="N255" s="69"/>
      <c r="O255" s="69"/>
      <c r="P255" s="69"/>
    </row>
    <row r="256" spans="1:18" s="24" customFormat="1" ht="26.1" customHeight="1">
      <c r="A256" s="197"/>
      <c r="B256" s="198"/>
      <c r="K256" s="69"/>
      <c r="L256" s="69"/>
      <c r="M256" s="69"/>
      <c r="N256" s="69"/>
      <c r="O256" s="69"/>
      <c r="P256" s="69"/>
      <c r="Q256" s="69"/>
      <c r="R256" s="69"/>
    </row>
    <row r="257" spans="1:18" s="24" customFormat="1" ht="26.1" customHeight="1">
      <c r="A257" s="185"/>
      <c r="B257" s="186"/>
      <c r="Q257" s="69"/>
      <c r="R257" s="69"/>
    </row>
    <row r="258" spans="1:18" s="69" customFormat="1" ht="26.1" customHeight="1">
      <c r="A258" s="185"/>
      <c r="B258" s="185"/>
      <c r="C258" s="24"/>
      <c r="D258" s="24"/>
      <c r="E258" s="24"/>
      <c r="F258" s="24"/>
      <c r="G258" s="24"/>
      <c r="H258" s="24"/>
      <c r="I258" s="24"/>
      <c r="J258" s="24"/>
    </row>
    <row r="259" spans="1:18" s="24" customFormat="1" ht="26.1" customHeight="1">
      <c r="A259" s="199"/>
      <c r="B259" s="200"/>
      <c r="K259" s="69"/>
      <c r="L259" s="69"/>
      <c r="M259" s="69"/>
      <c r="N259" s="69"/>
      <c r="O259" s="69"/>
      <c r="P259" s="69"/>
    </row>
    <row r="260" spans="1:18" s="69" customFormat="1" ht="26.1" customHeight="1">
      <c r="A260" s="188"/>
      <c r="B260" s="189"/>
      <c r="C260" s="24"/>
      <c r="D260" s="24"/>
      <c r="E260" s="24"/>
      <c r="F260" s="24"/>
      <c r="G260" s="24"/>
      <c r="H260" s="24"/>
      <c r="I260" s="24"/>
      <c r="J260" s="24"/>
    </row>
    <row r="261" spans="1:18" s="69" customFormat="1" ht="40.5" customHeight="1">
      <c r="A261" s="188"/>
      <c r="B261" s="188"/>
      <c r="C261" s="24"/>
      <c r="D261" s="24"/>
      <c r="E261" s="24"/>
      <c r="F261" s="24"/>
      <c r="G261" s="24"/>
      <c r="H261" s="24"/>
      <c r="I261" s="24"/>
      <c r="J261" s="24"/>
      <c r="Q261" s="24"/>
      <c r="R261" s="24"/>
    </row>
    <row r="262" spans="1:18" s="24" customFormat="1" ht="40.5" customHeight="1">
      <c r="A262" s="176"/>
      <c r="B262" s="177"/>
      <c r="Q262" s="69"/>
      <c r="R262" s="69"/>
    </row>
    <row r="263" spans="1:18" s="69" customFormat="1" ht="26.1" customHeight="1">
      <c r="A263" s="170"/>
      <c r="B263" s="171"/>
      <c r="C263" s="24"/>
      <c r="D263" s="24"/>
      <c r="E263" s="24"/>
      <c r="F263" s="24"/>
      <c r="G263" s="24"/>
      <c r="H263" s="24"/>
      <c r="I263" s="24"/>
      <c r="J263" s="24"/>
      <c r="Q263" s="24"/>
      <c r="R263" s="24"/>
    </row>
    <row r="264" spans="1:18" s="69" customFormat="1" ht="26.1" customHeight="1">
      <c r="A264" s="170"/>
      <c r="B264" s="171"/>
      <c r="C264" s="24"/>
      <c r="D264" s="24"/>
      <c r="E264" s="24"/>
      <c r="F264" s="24"/>
      <c r="G264" s="24"/>
      <c r="H264" s="24"/>
      <c r="I264" s="24"/>
      <c r="J264" s="24"/>
      <c r="K264" s="175"/>
      <c r="L264" s="175"/>
      <c r="M264" s="175"/>
      <c r="N264" s="175"/>
      <c r="O264" s="175"/>
      <c r="P264" s="175"/>
      <c r="Q264" s="24"/>
      <c r="R264" s="24"/>
    </row>
    <row r="265" spans="1:18" s="69" customFormat="1" ht="26.1" customHeight="1">
      <c r="A265" s="170"/>
      <c r="B265" s="171"/>
      <c r="C265" s="24"/>
      <c r="D265" s="24"/>
      <c r="E265" s="24"/>
      <c r="F265" s="24"/>
      <c r="G265" s="24"/>
      <c r="H265" s="24"/>
      <c r="I265" s="24"/>
      <c r="J265" s="24"/>
      <c r="Q265" s="24"/>
      <c r="R265" s="24"/>
    </row>
    <row r="266" spans="1:18" s="24" customFormat="1" ht="26.1" customHeight="1">
      <c r="A266" s="170"/>
      <c r="B266" s="170"/>
      <c r="Q266" s="69"/>
      <c r="R266" s="69"/>
    </row>
    <row r="267" spans="1:18" s="24" customFormat="1" ht="33.75" customHeight="1">
      <c r="A267" s="170"/>
      <c r="B267" s="171"/>
      <c r="K267" s="69"/>
      <c r="L267" s="69"/>
      <c r="M267" s="69"/>
      <c r="N267" s="69"/>
      <c r="O267" s="69"/>
      <c r="P267" s="69"/>
    </row>
    <row r="268" spans="1:18" s="24" customFormat="1" ht="33.75" customHeight="1">
      <c r="A268" s="176"/>
      <c r="B268" s="176"/>
      <c r="Q268" s="69"/>
      <c r="R268" s="69"/>
    </row>
    <row r="269" spans="1:18" s="69" customFormat="1" ht="33.75" customHeight="1">
      <c r="A269" s="170"/>
      <c r="B269" s="171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</row>
    <row r="270" spans="1:18" s="69" customFormat="1" ht="26.1" customHeight="1">
      <c r="A270" s="170"/>
      <c r="B270" s="170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</row>
    <row r="271" spans="1:18" s="69" customFormat="1" ht="26.1" customHeight="1">
      <c r="A271" s="170"/>
      <c r="B271" s="171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</row>
    <row r="272" spans="1:18" s="69" customFormat="1" ht="26.1" customHeight="1">
      <c r="A272" s="170"/>
      <c r="B272" s="170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</row>
    <row r="273" spans="1:18" s="69" customFormat="1" ht="26.1" customHeight="1">
      <c r="A273" s="170"/>
      <c r="B273" s="170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</row>
    <row r="274" spans="1:18" s="69" customFormat="1" ht="26.1" customHeight="1">
      <c r="A274" s="170"/>
      <c r="B274" s="170"/>
      <c r="C274" s="24"/>
      <c r="D274" s="24"/>
      <c r="E274" s="24"/>
      <c r="F274" s="24"/>
      <c r="G274" s="24"/>
      <c r="H274" s="24"/>
      <c r="I274" s="24"/>
      <c r="J274" s="24"/>
      <c r="Q274" s="24"/>
      <c r="R274" s="24"/>
    </row>
    <row r="275" spans="1:18" s="69" customFormat="1" ht="26.1" customHeight="1">
      <c r="A275" s="170"/>
      <c r="B275" s="170"/>
      <c r="C275" s="24"/>
      <c r="D275" s="24"/>
      <c r="E275" s="24"/>
      <c r="F275" s="24"/>
      <c r="G275" s="24"/>
      <c r="H275" s="24"/>
      <c r="I275" s="24"/>
      <c r="J275" s="24"/>
      <c r="Q275" s="24"/>
      <c r="R275" s="24"/>
    </row>
    <row r="276" spans="1:18" s="69" customFormat="1" ht="26.1" customHeight="1">
      <c r="A276" s="170"/>
      <c r="B276" s="170"/>
      <c r="C276" s="24"/>
      <c r="D276" s="24"/>
      <c r="E276" s="24"/>
      <c r="F276" s="24"/>
      <c r="G276" s="24"/>
      <c r="H276" s="24"/>
      <c r="I276" s="24"/>
      <c r="J276" s="24"/>
      <c r="Q276" s="24"/>
      <c r="R276" s="24"/>
    </row>
    <row r="277" spans="1:18" s="24" customFormat="1" ht="26.1" customHeight="1">
      <c r="A277" s="170"/>
      <c r="B277" s="170"/>
      <c r="K277" s="73"/>
      <c r="L277" s="73"/>
      <c r="M277" s="73"/>
      <c r="N277" s="73"/>
      <c r="O277" s="73"/>
      <c r="P277" s="73"/>
      <c r="Q277" s="69"/>
      <c r="R277" s="69"/>
    </row>
    <row r="278" spans="1:18" s="24" customFormat="1" ht="28.5" customHeight="1">
      <c r="A278" s="170"/>
      <c r="B278" s="171"/>
      <c r="K278" s="69"/>
      <c r="L278" s="69"/>
      <c r="M278" s="69"/>
      <c r="N278" s="69"/>
      <c r="O278" s="69"/>
      <c r="P278" s="69"/>
      <c r="Q278" s="69"/>
      <c r="R278" s="69"/>
    </row>
    <row r="279" spans="1:18" s="24" customFormat="1" ht="32.25" customHeight="1">
      <c r="A279" s="170"/>
      <c r="B279" s="171"/>
      <c r="Q279" s="69"/>
      <c r="R279" s="69"/>
    </row>
    <row r="280" spans="1:18" s="69" customFormat="1" ht="26.1" customHeight="1">
      <c r="A280" s="176"/>
      <c r="B280" s="177"/>
      <c r="C280" s="24"/>
      <c r="D280" s="24"/>
      <c r="E280" s="24"/>
      <c r="F280" s="24"/>
      <c r="G280" s="24"/>
      <c r="H280" s="24"/>
      <c r="I280" s="24"/>
      <c r="J280" s="24"/>
    </row>
    <row r="281" spans="1:18" s="69" customFormat="1" ht="26.1" customHeight="1">
      <c r="A281" s="176"/>
      <c r="B281" s="177"/>
      <c r="C281" s="24"/>
      <c r="D281" s="24"/>
      <c r="E281" s="24"/>
      <c r="F281" s="24"/>
      <c r="G281" s="24"/>
      <c r="H281" s="24"/>
      <c r="I281" s="24"/>
      <c r="J281" s="24"/>
    </row>
    <row r="282" spans="1:18" s="24" customFormat="1" ht="26.1" customHeight="1">
      <c r="A282" s="176"/>
      <c r="B282" s="177"/>
      <c r="Q282" s="69"/>
      <c r="R282" s="69"/>
    </row>
    <row r="283" spans="1:18" s="69" customFormat="1" ht="26.1" customHeight="1">
      <c r="A283" s="176"/>
      <c r="B283" s="176"/>
      <c r="C283" s="24"/>
      <c r="D283" s="24"/>
      <c r="E283" s="24"/>
      <c r="F283" s="24"/>
      <c r="G283" s="24"/>
      <c r="H283" s="24"/>
      <c r="I283" s="24"/>
      <c r="J283" s="24"/>
    </row>
    <row r="284" spans="1:18" s="24" customFormat="1" ht="26.1" customHeight="1">
      <c r="A284" s="176"/>
      <c r="B284" s="177"/>
      <c r="K284" s="69"/>
      <c r="L284" s="69"/>
      <c r="M284" s="69"/>
      <c r="N284" s="69"/>
      <c r="O284" s="69"/>
      <c r="P284" s="69"/>
      <c r="Q284" s="69"/>
      <c r="R284" s="69"/>
    </row>
    <row r="285" spans="1:18" s="24" customFormat="1" ht="26.1" customHeight="1">
      <c r="A285" s="176"/>
      <c r="B285" s="177"/>
      <c r="K285" s="69"/>
      <c r="L285" s="69"/>
      <c r="M285" s="69"/>
      <c r="N285" s="69"/>
      <c r="O285" s="69"/>
      <c r="P285" s="69"/>
    </row>
    <row r="286" spans="1:18" s="24" customFormat="1" ht="26.1" customHeight="1">
      <c r="A286" s="201"/>
      <c r="B286" s="201"/>
      <c r="K286" s="69"/>
      <c r="L286" s="69"/>
      <c r="M286" s="69"/>
      <c r="N286" s="69"/>
      <c r="O286" s="69"/>
      <c r="P286" s="69"/>
    </row>
    <row r="287" spans="1:18" s="69" customFormat="1" ht="26.1" customHeight="1">
      <c r="A287" s="201"/>
      <c r="B287" s="202"/>
      <c r="C287" s="24"/>
      <c r="D287" s="24"/>
      <c r="E287" s="24"/>
      <c r="F287" s="24"/>
      <c r="G287" s="24"/>
      <c r="H287" s="24"/>
      <c r="I287" s="24"/>
      <c r="J287" s="24"/>
      <c r="Q287" s="24"/>
      <c r="R287" s="24"/>
    </row>
    <row r="288" spans="1:18" s="69" customFormat="1" ht="26.1" customHeight="1">
      <c r="A288" s="176"/>
      <c r="B288" s="177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</row>
    <row r="289" spans="1:18" s="24" customFormat="1" ht="26.1" customHeight="1">
      <c r="A289" s="176"/>
      <c r="B289" s="177"/>
      <c r="Q289" s="69"/>
      <c r="R289" s="69"/>
    </row>
    <row r="290" spans="1:18" s="69" customFormat="1" ht="26.1" customHeight="1">
      <c r="A290" s="176"/>
      <c r="B290" s="177"/>
      <c r="C290" s="24"/>
      <c r="D290" s="24"/>
      <c r="E290" s="24"/>
      <c r="F290" s="24"/>
      <c r="G290" s="24"/>
      <c r="H290" s="24"/>
      <c r="I290" s="24"/>
      <c r="J290" s="24"/>
      <c r="Q290" s="24"/>
      <c r="R290" s="24"/>
    </row>
    <row r="291" spans="1:18" s="69" customFormat="1" ht="26.1" customHeight="1">
      <c r="A291" s="176"/>
      <c r="B291" s="177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</row>
    <row r="292" spans="1:18" s="73" customFormat="1" ht="31.5" customHeight="1">
      <c r="A292" s="176"/>
      <c r="B292" s="176"/>
      <c r="C292" s="24"/>
      <c r="D292" s="24"/>
      <c r="E292" s="24"/>
      <c r="F292" s="24"/>
      <c r="G292" s="24"/>
      <c r="H292" s="24"/>
      <c r="I292" s="24"/>
      <c r="J292" s="24"/>
      <c r="K292" s="69"/>
      <c r="L292" s="69"/>
      <c r="M292" s="69"/>
      <c r="N292" s="69"/>
      <c r="O292" s="69"/>
      <c r="P292" s="69"/>
      <c r="Q292" s="24"/>
      <c r="R292" s="24"/>
    </row>
    <row r="293" spans="1:18" s="69" customFormat="1" ht="26.1" customHeight="1">
      <c r="A293" s="176"/>
      <c r="B293" s="176"/>
      <c r="C293" s="24"/>
      <c r="D293" s="24"/>
      <c r="E293" s="24"/>
      <c r="F293" s="24"/>
      <c r="G293" s="24"/>
      <c r="H293" s="24"/>
      <c r="I293" s="24"/>
      <c r="J293" s="24"/>
      <c r="K293" s="190" t="e">
        <f>#REF!</f>
        <v>#REF!</v>
      </c>
      <c r="Q293" s="24"/>
      <c r="R293" s="24"/>
    </row>
    <row r="294" spans="1:18" s="24" customFormat="1" ht="26.1" customHeight="1">
      <c r="A294" s="176"/>
      <c r="B294" s="177"/>
    </row>
    <row r="295" spans="1:18" s="69" customFormat="1" ht="26.1" customHeight="1">
      <c r="A295" s="176"/>
      <c r="B295" s="176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</row>
    <row r="296" spans="1:18" s="24" customFormat="1" ht="26.1" customHeight="1">
      <c r="A296" s="176"/>
      <c r="B296" s="177"/>
      <c r="K296" s="69"/>
      <c r="L296" s="69"/>
      <c r="M296" s="69"/>
      <c r="N296" s="69"/>
      <c r="O296" s="69"/>
      <c r="P296" s="69"/>
      <c r="Q296" s="69"/>
      <c r="R296" s="69"/>
    </row>
    <row r="297" spans="1:18" s="69" customFormat="1" ht="42.75" customHeight="1">
      <c r="A297" s="176"/>
      <c r="B297" s="177"/>
      <c r="C297" s="24"/>
      <c r="D297" s="24"/>
      <c r="E297" s="24"/>
      <c r="F297" s="24"/>
      <c r="G297" s="24"/>
      <c r="H297" s="24"/>
      <c r="I297" s="24"/>
      <c r="J297" s="24"/>
      <c r="Q297" s="24"/>
      <c r="R297" s="24"/>
    </row>
    <row r="298" spans="1:18" s="69" customFormat="1" ht="43.5" customHeight="1">
      <c r="A298" s="176"/>
      <c r="B298" s="176"/>
      <c r="C298" s="24"/>
      <c r="D298" s="24"/>
      <c r="E298" s="24"/>
      <c r="F298" s="24"/>
      <c r="G298" s="24"/>
      <c r="H298" s="24"/>
      <c r="I298" s="24"/>
      <c r="J298" s="24"/>
    </row>
    <row r="299" spans="1:18" s="24" customFormat="1" ht="26.1" customHeight="1">
      <c r="A299" s="176"/>
      <c r="B299" s="176"/>
      <c r="Q299" s="69"/>
      <c r="R299" s="69"/>
    </row>
    <row r="300" spans="1:18" s="24" customFormat="1" ht="26.1" customHeight="1">
      <c r="A300" s="176"/>
      <c r="B300" s="177"/>
      <c r="K300" s="69"/>
      <c r="L300" s="69"/>
      <c r="M300" s="69"/>
      <c r="N300" s="69"/>
      <c r="O300" s="69"/>
      <c r="P300" s="69"/>
      <c r="Q300" s="73"/>
      <c r="R300" s="73"/>
    </row>
    <row r="301" spans="1:18" s="24" customFormat="1" ht="26.1" customHeight="1">
      <c r="A301" s="176"/>
      <c r="B301" s="177"/>
      <c r="Q301" s="69"/>
      <c r="R301" s="69"/>
    </row>
    <row r="302" spans="1:18" s="175" customFormat="1" ht="26.1" customHeight="1">
      <c r="A302" s="176"/>
      <c r="B302" s="177"/>
      <c r="C302" s="24"/>
      <c r="D302" s="24"/>
      <c r="E302" s="24"/>
      <c r="F302" s="24"/>
      <c r="G302" s="24"/>
      <c r="H302" s="24"/>
      <c r="I302" s="24"/>
      <c r="J302" s="24"/>
      <c r="K302" s="69"/>
      <c r="L302" s="69"/>
      <c r="M302" s="69"/>
      <c r="N302" s="69"/>
      <c r="O302" s="69"/>
      <c r="P302" s="69"/>
      <c r="Q302" s="24"/>
      <c r="R302" s="24"/>
    </row>
    <row r="303" spans="1:18" s="175" customFormat="1" ht="26.1" customHeight="1">
      <c r="A303" s="176"/>
      <c r="B303" s="176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69"/>
      <c r="R303" s="69"/>
    </row>
    <row r="304" spans="1:18" s="24" customFormat="1" ht="26.1" customHeight="1">
      <c r="A304" s="176"/>
      <c r="B304" s="177"/>
    </row>
    <row r="305" spans="1:18" s="69" customFormat="1" ht="26.1" customHeight="1">
      <c r="A305" s="176"/>
      <c r="B305" s="176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</row>
    <row r="306" spans="1:18" s="69" customFormat="1" ht="26.1" customHeight="1">
      <c r="A306" s="176"/>
      <c r="B306" s="177"/>
      <c r="C306" s="24"/>
      <c r="D306" s="24"/>
      <c r="E306" s="24"/>
      <c r="F306" s="24"/>
      <c r="G306" s="24"/>
      <c r="H306" s="24"/>
      <c r="I306" s="24"/>
      <c r="J306" s="24"/>
    </row>
    <row r="307" spans="1:18" s="69" customFormat="1" ht="26.1" customHeight="1">
      <c r="A307" s="176"/>
      <c r="B307" s="176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</row>
    <row r="308" spans="1:18" s="69" customFormat="1" ht="26.1" customHeight="1">
      <c r="A308" s="176"/>
      <c r="B308" s="176"/>
      <c r="C308" s="24"/>
      <c r="D308" s="24"/>
      <c r="E308" s="24"/>
      <c r="F308" s="24"/>
      <c r="G308" s="24"/>
      <c r="H308" s="24"/>
      <c r="I308" s="24"/>
      <c r="J308" s="24"/>
      <c r="Q308" s="24"/>
      <c r="R308" s="24"/>
    </row>
    <row r="309" spans="1:18" s="69" customFormat="1" ht="26.1" customHeight="1">
      <c r="A309" s="176"/>
      <c r="B309" s="176"/>
      <c r="C309" s="24"/>
      <c r="D309" s="24"/>
      <c r="E309" s="24"/>
      <c r="F309" s="24"/>
      <c r="G309" s="24"/>
      <c r="H309" s="24"/>
      <c r="I309" s="24"/>
      <c r="J309" s="24"/>
      <c r="Q309" s="24"/>
      <c r="R309" s="24"/>
    </row>
    <row r="310" spans="1:18" s="69" customFormat="1" ht="26.1" customHeight="1">
      <c r="A310" s="176"/>
      <c r="B310" s="177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175"/>
      <c r="R310" s="175"/>
    </row>
    <row r="311" spans="1:18" s="69" customFormat="1" ht="26.1" customHeight="1">
      <c r="A311" s="176"/>
      <c r="B311" s="176"/>
      <c r="C311" s="24"/>
      <c r="D311" s="24"/>
      <c r="E311" s="24"/>
      <c r="F311" s="24"/>
      <c r="G311" s="24"/>
      <c r="H311" s="24"/>
      <c r="I311" s="24"/>
      <c r="J311" s="24"/>
      <c r="Q311" s="175"/>
      <c r="R311" s="175"/>
    </row>
    <row r="312" spans="1:18" s="24" customFormat="1" ht="26.1" customHeight="1">
      <c r="A312" s="176"/>
      <c r="B312" s="177"/>
      <c r="K312" s="69"/>
      <c r="L312" s="69"/>
      <c r="M312" s="69"/>
      <c r="N312" s="69"/>
      <c r="O312" s="69"/>
      <c r="P312" s="69"/>
    </row>
    <row r="313" spans="1:18" s="69" customFormat="1" ht="26.1" customHeight="1">
      <c r="A313" s="176"/>
      <c r="B313" s="177"/>
      <c r="C313" s="24"/>
      <c r="D313" s="24"/>
      <c r="E313" s="24"/>
      <c r="F313" s="24"/>
      <c r="G313" s="24"/>
      <c r="H313" s="24"/>
      <c r="I313" s="24"/>
      <c r="J313" s="24"/>
    </row>
    <row r="314" spans="1:18" s="69" customFormat="1" ht="26.1" customHeight="1">
      <c r="A314" s="176"/>
      <c r="B314" s="176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</row>
    <row r="315" spans="1:18" s="69" customFormat="1" ht="26.1" customHeight="1">
      <c r="A315" s="176"/>
      <c r="B315" s="177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</row>
    <row r="316" spans="1:18" s="24" customFormat="1" ht="26.1" customHeight="1">
      <c r="A316" s="176"/>
      <c r="B316" s="177"/>
      <c r="Q316" s="69"/>
      <c r="R316" s="69"/>
    </row>
    <row r="317" spans="1:18" s="69" customFormat="1" ht="26.1" customHeight="1">
      <c r="A317" s="176"/>
      <c r="B317" s="177"/>
      <c r="C317" s="24"/>
      <c r="D317" s="24"/>
      <c r="E317" s="24"/>
      <c r="F317" s="24"/>
      <c r="G317" s="24"/>
      <c r="H317" s="24"/>
      <c r="I317" s="24"/>
      <c r="J317" s="24"/>
    </row>
    <row r="318" spans="1:18" s="69" customFormat="1" ht="26.1" customHeight="1">
      <c r="A318" s="176"/>
      <c r="B318" s="176"/>
      <c r="C318" s="24"/>
      <c r="D318" s="24"/>
      <c r="E318" s="24"/>
      <c r="F318" s="24"/>
      <c r="G318" s="24"/>
      <c r="H318" s="24"/>
      <c r="I318" s="24"/>
      <c r="J318" s="24"/>
    </row>
    <row r="319" spans="1:18" s="69" customFormat="1" ht="26.1" customHeight="1">
      <c r="A319" s="176"/>
      <c r="B319" s="176"/>
      <c r="C319" s="24"/>
      <c r="D319" s="24"/>
      <c r="E319" s="24"/>
      <c r="F319" s="24"/>
      <c r="G319" s="24"/>
      <c r="H319" s="24"/>
      <c r="I319" s="24"/>
      <c r="J319" s="24"/>
    </row>
    <row r="320" spans="1:18" s="73" customFormat="1" ht="26.1" customHeight="1">
      <c r="A320" s="176"/>
      <c r="B320" s="176"/>
      <c r="C320" s="24"/>
      <c r="D320" s="24"/>
      <c r="E320" s="24"/>
      <c r="F320" s="24"/>
      <c r="G320" s="24"/>
      <c r="H320" s="24"/>
      <c r="I320" s="24"/>
      <c r="J320" s="24"/>
      <c r="K320" s="69"/>
      <c r="L320" s="69"/>
      <c r="M320" s="69"/>
      <c r="N320" s="69"/>
      <c r="O320" s="69"/>
      <c r="P320" s="69"/>
      <c r="Q320" s="24"/>
      <c r="R320" s="24"/>
    </row>
    <row r="321" spans="1:18" s="69" customFormat="1" ht="26.1" customHeight="1">
      <c r="A321" s="176"/>
      <c r="B321" s="177"/>
      <c r="C321" s="24"/>
      <c r="D321" s="24"/>
      <c r="E321" s="24"/>
      <c r="F321" s="24"/>
      <c r="G321" s="24"/>
      <c r="H321" s="24"/>
      <c r="I321" s="24"/>
      <c r="J321" s="24"/>
    </row>
    <row r="322" spans="1:18" s="24" customFormat="1" ht="26.1" customHeight="1">
      <c r="A322" s="176"/>
      <c r="B322" s="177"/>
      <c r="K322" s="69"/>
      <c r="L322" s="69"/>
      <c r="M322" s="69"/>
      <c r="N322" s="69"/>
      <c r="O322" s="69"/>
      <c r="P322" s="69"/>
      <c r="Q322" s="69"/>
      <c r="R322" s="69"/>
    </row>
    <row r="323" spans="1:18" s="24" customFormat="1" ht="26.1" customHeight="1">
      <c r="A323" s="170"/>
      <c r="B323" s="171"/>
      <c r="K323" s="69"/>
      <c r="L323" s="69"/>
      <c r="M323" s="69"/>
      <c r="N323" s="69"/>
      <c r="O323" s="69"/>
      <c r="P323" s="69"/>
      <c r="Q323" s="69"/>
      <c r="R323" s="69"/>
    </row>
    <row r="324" spans="1:18" s="69" customFormat="1" ht="26.1" customHeight="1">
      <c r="A324" s="170"/>
      <c r="B324" s="171"/>
      <c r="C324" s="24"/>
      <c r="D324" s="24"/>
      <c r="E324" s="24"/>
      <c r="F324" s="24"/>
      <c r="G324" s="24"/>
      <c r="H324" s="24"/>
      <c r="I324" s="24"/>
      <c r="J324" s="24"/>
      <c r="Q324" s="24"/>
      <c r="R324" s="24"/>
    </row>
    <row r="325" spans="1:18" s="24" customFormat="1" ht="45.75" customHeight="1">
      <c r="A325" s="170"/>
      <c r="B325" s="171"/>
      <c r="Q325" s="69"/>
      <c r="R325" s="69"/>
    </row>
    <row r="326" spans="1:18" s="69" customFormat="1" ht="26.1" customHeight="1">
      <c r="A326" s="170"/>
      <c r="B326" s="171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8" s="24" customFormat="1" ht="26.1" customHeight="1">
      <c r="A327" s="203"/>
      <c r="B327" s="204"/>
      <c r="I327" s="205"/>
      <c r="J327" s="205"/>
      <c r="Q327" s="69"/>
      <c r="R327" s="69"/>
    </row>
    <row r="328" spans="1:18" s="69" customFormat="1" ht="26.1" customHeight="1">
      <c r="A328" s="203"/>
      <c r="B328" s="204"/>
      <c r="C328" s="24"/>
      <c r="D328" s="24"/>
      <c r="E328" s="24"/>
      <c r="F328" s="24"/>
      <c r="G328" s="24"/>
      <c r="H328" s="24"/>
      <c r="I328" s="24"/>
      <c r="J328" s="24"/>
      <c r="Q328" s="73"/>
      <c r="R328" s="73"/>
    </row>
    <row r="329" spans="1:18" s="24" customFormat="1" ht="31.5" customHeight="1">
      <c r="A329" s="176"/>
      <c r="B329" s="176"/>
      <c r="K329" s="69"/>
      <c r="L329" s="69"/>
      <c r="M329" s="69"/>
      <c r="N329" s="69"/>
      <c r="O329" s="69"/>
      <c r="P329" s="69"/>
      <c r="Q329" s="69"/>
      <c r="R329" s="69"/>
    </row>
    <row r="330" spans="1:18" s="69" customFormat="1" ht="39.75" customHeight="1">
      <c r="A330" s="170"/>
      <c r="B330" s="170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</row>
    <row r="331" spans="1:18" s="69" customFormat="1" ht="34.5" customHeight="1">
      <c r="A331" s="170"/>
      <c r="B331" s="170"/>
      <c r="C331" s="205"/>
      <c r="D331" s="205"/>
      <c r="E331" s="205"/>
      <c r="F331" s="205"/>
      <c r="G331" s="205"/>
      <c r="H331" s="205"/>
      <c r="I331" s="24"/>
      <c r="J331" s="24"/>
      <c r="Q331" s="24"/>
      <c r="R331" s="24"/>
    </row>
    <row r="332" spans="1:18" s="69" customFormat="1" ht="26.1" customHeight="1">
      <c r="A332" s="170"/>
      <c r="B332" s="171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8" s="24" customFormat="1" ht="26.1" customHeight="1">
      <c r="A333" s="170"/>
      <c r="B333" s="171"/>
    </row>
    <row r="334" spans="1:18" s="69" customFormat="1" ht="26.1" customHeight="1">
      <c r="A334" s="170"/>
      <c r="B334" s="170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8" s="69" customFormat="1" ht="26.1" customHeight="1">
      <c r="A335" s="170"/>
      <c r="B335" s="171"/>
      <c r="C335" s="24"/>
      <c r="D335" s="24"/>
      <c r="E335" s="24"/>
      <c r="F335" s="24"/>
      <c r="G335" s="24"/>
      <c r="H335" s="24"/>
      <c r="I335" s="24"/>
      <c r="J335" s="24"/>
      <c r="Q335" s="24"/>
      <c r="R335" s="24"/>
    </row>
    <row r="336" spans="1:18" s="24" customFormat="1" ht="26.1" customHeight="1">
      <c r="A336" s="170"/>
      <c r="B336" s="170"/>
      <c r="K336" s="69"/>
      <c r="L336" s="69"/>
      <c r="M336" s="69"/>
      <c r="N336" s="69"/>
      <c r="O336" s="69"/>
      <c r="P336" s="69"/>
      <c r="Q336" s="69"/>
      <c r="R336" s="69"/>
    </row>
    <row r="337" spans="1:18" s="69" customFormat="1" ht="26.1" customHeight="1">
      <c r="A337" s="170"/>
      <c r="B337" s="170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</row>
    <row r="338" spans="1:18" s="69" customFormat="1" ht="26.1" customHeight="1">
      <c r="A338" s="170"/>
      <c r="B338" s="170"/>
      <c r="C338" s="24"/>
      <c r="D338" s="24"/>
      <c r="E338" s="24"/>
      <c r="F338" s="24"/>
      <c r="G338" s="24"/>
      <c r="H338" s="24"/>
      <c r="I338" s="24"/>
      <c r="J338" s="24"/>
    </row>
    <row r="339" spans="1:18" s="24" customFormat="1" ht="26.1" customHeight="1">
      <c r="A339" s="170"/>
      <c r="B339" s="171"/>
      <c r="K339" s="69"/>
      <c r="L339" s="69"/>
      <c r="M339" s="69"/>
      <c r="N339" s="69"/>
      <c r="O339" s="69"/>
      <c r="P339" s="69"/>
      <c r="Q339" s="69"/>
      <c r="R339" s="69"/>
    </row>
    <row r="340" spans="1:18" s="24" customFormat="1" ht="26.1" customHeight="1">
      <c r="A340" s="170"/>
      <c r="B340" s="171"/>
      <c r="K340" s="73"/>
      <c r="L340" s="73"/>
      <c r="M340" s="73"/>
      <c r="N340" s="73"/>
      <c r="O340" s="73"/>
      <c r="P340" s="73"/>
      <c r="Q340" s="69"/>
      <c r="R340" s="69"/>
    </row>
    <row r="341" spans="1:18" s="24" customFormat="1" ht="26.1" customHeight="1">
      <c r="A341" s="170"/>
      <c r="B341" s="170"/>
      <c r="K341" s="69"/>
      <c r="L341" s="69"/>
      <c r="M341" s="69"/>
      <c r="N341" s="69"/>
      <c r="O341" s="69"/>
      <c r="P341" s="69"/>
    </row>
    <row r="342" spans="1:18" s="69" customFormat="1" ht="26.1" customHeight="1">
      <c r="A342" s="206"/>
      <c r="B342" s="207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</row>
    <row r="343" spans="1:18" s="175" customFormat="1" ht="26.1" customHeight="1">
      <c r="A343" s="172"/>
      <c r="B343" s="173"/>
      <c r="C343" s="24"/>
      <c r="D343" s="24"/>
      <c r="E343" s="24"/>
      <c r="F343" s="24"/>
      <c r="G343" s="24"/>
      <c r="H343" s="24"/>
      <c r="I343" s="24"/>
      <c r="J343" s="24"/>
      <c r="K343" s="69"/>
      <c r="L343" s="69"/>
      <c r="M343" s="69"/>
      <c r="N343" s="69"/>
      <c r="O343" s="69"/>
      <c r="P343" s="69"/>
      <c r="Q343" s="69"/>
      <c r="R343" s="69"/>
    </row>
    <row r="344" spans="1:18" s="69" customFormat="1" ht="26.1" customHeight="1">
      <c r="A344" s="201"/>
      <c r="B344" s="202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</row>
    <row r="345" spans="1:18" s="69" customFormat="1" ht="26.1" customHeight="1">
      <c r="A345" s="172"/>
      <c r="B345" s="173"/>
      <c r="C345" s="24"/>
      <c r="D345" s="24"/>
      <c r="E345" s="24"/>
      <c r="F345" s="24"/>
      <c r="G345" s="24"/>
      <c r="H345" s="24"/>
      <c r="I345" s="24"/>
      <c r="J345" s="24"/>
    </row>
    <row r="346" spans="1:18" s="24" customFormat="1" ht="26.1" customHeight="1">
      <c r="A346" s="172"/>
      <c r="B346" s="172"/>
      <c r="K346" s="69"/>
      <c r="L346" s="69"/>
      <c r="M346" s="69"/>
      <c r="N346" s="69"/>
      <c r="O346" s="69"/>
      <c r="P346" s="69"/>
      <c r="Q346" s="69"/>
      <c r="R346" s="69"/>
    </row>
    <row r="347" spans="1:18" s="69" customFormat="1" ht="26.1" customHeight="1">
      <c r="A347" s="208"/>
      <c r="B347" s="209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</row>
    <row r="348" spans="1:18" s="69" customFormat="1" ht="26.1" customHeight="1">
      <c r="A348" s="176"/>
      <c r="B348" s="176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</row>
    <row r="349" spans="1:18" s="24" customFormat="1" ht="26.1" customHeight="1">
      <c r="A349" s="201"/>
      <c r="B349" s="202"/>
    </row>
    <row r="350" spans="1:18" s="69" customFormat="1" ht="44.25" customHeight="1">
      <c r="A350" s="201"/>
      <c r="B350" s="202"/>
      <c r="C350" s="24"/>
      <c r="D350" s="24"/>
      <c r="E350" s="24"/>
      <c r="F350" s="24"/>
      <c r="G350" s="24"/>
      <c r="H350" s="24"/>
      <c r="I350" s="24"/>
      <c r="J350" s="24"/>
      <c r="K350" s="175"/>
      <c r="L350" s="175"/>
      <c r="M350" s="175"/>
      <c r="N350" s="175"/>
      <c r="O350" s="175"/>
      <c r="P350" s="175"/>
    </row>
    <row r="351" spans="1:18" s="24" customFormat="1" ht="44.25" customHeight="1">
      <c r="A351" s="201"/>
      <c r="B351" s="201"/>
      <c r="K351" s="175"/>
      <c r="L351" s="175"/>
      <c r="M351" s="175"/>
      <c r="N351" s="175"/>
      <c r="O351" s="175"/>
      <c r="P351" s="175"/>
      <c r="Q351" s="175"/>
      <c r="R351" s="175"/>
    </row>
    <row r="352" spans="1:18" s="24" customFormat="1" ht="26.1" customHeight="1">
      <c r="A352" s="176"/>
      <c r="B352" s="176"/>
      <c r="Q352" s="69"/>
      <c r="R352" s="69"/>
    </row>
    <row r="353" spans="1:18" s="69" customFormat="1" ht="29.25" customHeight="1">
      <c r="A353" s="176"/>
      <c r="B353" s="176"/>
      <c r="C353" s="24"/>
      <c r="D353" s="24"/>
      <c r="E353" s="24"/>
      <c r="F353" s="24"/>
      <c r="G353" s="24"/>
      <c r="H353" s="24"/>
      <c r="I353" s="24"/>
      <c r="J353" s="24"/>
    </row>
    <row r="354" spans="1:18" s="69" customFormat="1" ht="26.1" customHeight="1">
      <c r="A354" s="201"/>
      <c r="B354" s="201"/>
      <c r="C354" s="24"/>
      <c r="D354" s="24"/>
      <c r="E354" s="24"/>
      <c r="F354" s="24"/>
      <c r="G354" s="24"/>
      <c r="H354" s="24"/>
      <c r="I354" s="24"/>
      <c r="J354" s="24"/>
      <c r="Q354" s="24"/>
      <c r="R354" s="24"/>
    </row>
    <row r="355" spans="1:18" s="69" customFormat="1" ht="33.75" customHeight="1">
      <c r="A355" s="201"/>
      <c r="B355" s="201"/>
      <c r="C355" s="24"/>
      <c r="D355" s="24"/>
      <c r="E355" s="24"/>
      <c r="F355" s="24"/>
      <c r="G355" s="24"/>
      <c r="H355" s="24"/>
      <c r="I355" s="24"/>
      <c r="J355" s="24"/>
    </row>
    <row r="356" spans="1:18" s="69" customFormat="1" ht="26.1" customHeight="1">
      <c r="A356" s="176"/>
      <c r="B356" s="176"/>
      <c r="C356" s="24"/>
      <c r="D356" s="24"/>
      <c r="E356" s="24"/>
      <c r="F356" s="24"/>
      <c r="G356" s="24"/>
      <c r="H356" s="24"/>
      <c r="I356" s="24"/>
      <c r="J356" s="24"/>
    </row>
    <row r="357" spans="1:18" s="24" customFormat="1" ht="26.1" customHeight="1">
      <c r="A357" s="176"/>
      <c r="B357" s="177"/>
      <c r="K357" s="69"/>
      <c r="L357" s="69"/>
      <c r="M357" s="69"/>
      <c r="N357" s="69"/>
      <c r="O357" s="69"/>
      <c r="P357" s="69"/>
    </row>
    <row r="358" spans="1:18" s="69" customFormat="1" ht="26.1" customHeight="1">
      <c r="A358" s="176"/>
      <c r="B358" s="177"/>
      <c r="C358" s="24"/>
      <c r="D358" s="24"/>
      <c r="E358" s="24"/>
      <c r="F358" s="24"/>
      <c r="G358" s="24"/>
      <c r="H358" s="24"/>
      <c r="I358" s="24"/>
      <c r="J358" s="24"/>
    </row>
    <row r="359" spans="1:18" s="175" customFormat="1" ht="26.1" customHeight="1">
      <c r="A359" s="176"/>
      <c r="B359" s="177"/>
      <c r="C359" s="24"/>
      <c r="D359" s="24"/>
      <c r="E359" s="24"/>
      <c r="F359" s="24"/>
      <c r="G359" s="24"/>
      <c r="H359" s="24"/>
      <c r="I359" s="24"/>
      <c r="J359" s="24"/>
      <c r="K359" s="69"/>
      <c r="L359" s="69"/>
      <c r="M359" s="69"/>
      <c r="N359" s="69"/>
      <c r="O359" s="69"/>
      <c r="P359" s="69"/>
      <c r="Q359" s="24"/>
      <c r="R359" s="24"/>
    </row>
    <row r="360" spans="1:18" s="69" customFormat="1" ht="41.25" customHeight="1">
      <c r="A360" s="176"/>
      <c r="B360" s="177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</row>
    <row r="361" spans="1:18" s="24" customFormat="1" ht="36.75" customHeight="1">
      <c r="A361" s="176"/>
      <c r="B361" s="177"/>
      <c r="K361" s="69"/>
      <c r="L361" s="69"/>
      <c r="M361" s="69"/>
      <c r="N361" s="69"/>
      <c r="O361" s="69"/>
      <c r="P361" s="69"/>
      <c r="Q361" s="69"/>
      <c r="R361" s="69"/>
    </row>
    <row r="362" spans="1:18" s="69" customFormat="1" ht="44.25" customHeight="1">
      <c r="A362" s="176"/>
      <c r="B362" s="177"/>
      <c r="C362" s="24"/>
      <c r="D362" s="24"/>
      <c r="E362" s="24"/>
      <c r="F362" s="24"/>
      <c r="G362" s="24"/>
      <c r="H362" s="24"/>
      <c r="I362" s="24"/>
      <c r="J362" s="24"/>
    </row>
    <row r="363" spans="1:18" s="24" customFormat="1" ht="26.1" customHeight="1">
      <c r="A363" s="176"/>
      <c r="B363" s="177"/>
      <c r="K363" s="69"/>
      <c r="L363" s="69"/>
      <c r="M363" s="69"/>
      <c r="N363" s="69"/>
      <c r="O363" s="69"/>
      <c r="P363" s="69"/>
      <c r="Q363" s="69"/>
      <c r="R363" s="69"/>
    </row>
    <row r="364" spans="1:18" s="24" customFormat="1" ht="26.1" customHeight="1">
      <c r="A364" s="176"/>
      <c r="B364" s="176"/>
      <c r="Q364" s="69"/>
      <c r="R364" s="69"/>
    </row>
    <row r="365" spans="1:18" s="24" customFormat="1" ht="26.1" customHeight="1">
      <c r="A365" s="176"/>
      <c r="B365" s="177"/>
      <c r="K365" s="69"/>
      <c r="L365" s="69"/>
      <c r="M365" s="69"/>
      <c r="N365" s="69"/>
      <c r="O365" s="69"/>
      <c r="P365" s="69"/>
    </row>
    <row r="366" spans="1:18" s="24" customFormat="1" ht="26.1" customHeight="1">
      <c r="A366" s="176"/>
      <c r="B366" s="177"/>
      <c r="K366" s="69"/>
      <c r="L366" s="69"/>
      <c r="M366" s="69"/>
      <c r="N366" s="69"/>
      <c r="O366" s="69"/>
      <c r="P366" s="69"/>
      <c r="Q366" s="69"/>
      <c r="R366" s="69"/>
    </row>
    <row r="367" spans="1:18" s="24" customFormat="1" ht="26.1" customHeight="1">
      <c r="A367" s="176"/>
      <c r="B367" s="177"/>
      <c r="K367" s="69"/>
      <c r="L367" s="69"/>
      <c r="M367" s="69"/>
      <c r="N367" s="69"/>
      <c r="O367" s="69"/>
      <c r="P367" s="69"/>
      <c r="Q367" s="175"/>
      <c r="R367" s="175"/>
    </row>
    <row r="368" spans="1:18" s="24" customFormat="1" ht="26.1" customHeight="1">
      <c r="A368" s="176"/>
      <c r="B368" s="176"/>
      <c r="K368" s="73"/>
      <c r="L368" s="73"/>
      <c r="M368" s="73"/>
      <c r="N368" s="73"/>
      <c r="O368" s="73"/>
      <c r="P368" s="73"/>
      <c r="Q368" s="69"/>
      <c r="R368" s="69"/>
    </row>
    <row r="369" spans="1:18" s="69" customFormat="1" ht="26.1" customHeight="1">
      <c r="A369" s="176"/>
      <c r="B369" s="177"/>
      <c r="C369" s="24"/>
      <c r="D369" s="24"/>
      <c r="E369" s="24"/>
      <c r="F369" s="24"/>
      <c r="G369" s="24"/>
      <c r="H369" s="24"/>
      <c r="I369" s="24"/>
      <c r="J369" s="24"/>
      <c r="Q369" s="24"/>
      <c r="R369" s="24"/>
    </row>
    <row r="370" spans="1:18" s="69" customFormat="1" ht="26.1" customHeight="1">
      <c r="A370" s="176"/>
      <c r="B370" s="177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</row>
    <row r="371" spans="1:18" s="24" customFormat="1" ht="26.1" customHeight="1">
      <c r="A371" s="176"/>
      <c r="B371" s="177"/>
    </row>
    <row r="372" spans="1:18" s="24" customFormat="1" ht="26.1" customHeight="1">
      <c r="A372" s="176"/>
      <c r="B372" s="177"/>
      <c r="K372" s="69"/>
      <c r="L372" s="69"/>
      <c r="M372" s="69"/>
      <c r="N372" s="69"/>
      <c r="O372" s="69"/>
      <c r="P372" s="69"/>
    </row>
    <row r="373" spans="1:18" s="24" customFormat="1" ht="26.1" customHeight="1">
      <c r="A373" s="176"/>
      <c r="B373" s="177"/>
    </row>
    <row r="374" spans="1:18" s="24" customFormat="1" ht="26.1" customHeight="1">
      <c r="A374" s="176"/>
      <c r="B374" s="176"/>
      <c r="K374" s="69"/>
      <c r="L374" s="69"/>
      <c r="M374" s="69"/>
      <c r="N374" s="69"/>
      <c r="O374" s="69"/>
      <c r="P374" s="69"/>
    </row>
    <row r="375" spans="1:18" s="69" customFormat="1" ht="26.1" customHeight="1">
      <c r="A375" s="176"/>
      <c r="B375" s="176"/>
      <c r="C375" s="24"/>
      <c r="D375" s="24"/>
      <c r="E375" s="24"/>
      <c r="F375" s="24"/>
      <c r="G375" s="24"/>
      <c r="H375" s="24"/>
      <c r="I375" s="24"/>
      <c r="J375" s="24"/>
      <c r="K375" s="22" t="e">
        <f>#REF!</f>
        <v>#REF!</v>
      </c>
      <c r="L375" s="24"/>
      <c r="M375" s="24"/>
      <c r="N375" s="24"/>
      <c r="O375" s="24"/>
      <c r="P375" s="24"/>
      <c r="Q375" s="24"/>
      <c r="R375" s="24"/>
    </row>
    <row r="376" spans="1:18" s="69" customFormat="1" ht="26.1" customHeight="1">
      <c r="A376" s="176"/>
      <c r="B376" s="177"/>
      <c r="C376" s="24"/>
      <c r="D376" s="24"/>
      <c r="E376" s="24"/>
      <c r="F376" s="24"/>
      <c r="G376" s="24"/>
      <c r="H376" s="24"/>
      <c r="I376" s="24"/>
      <c r="J376" s="24"/>
      <c r="Q376" s="24"/>
      <c r="R376" s="24"/>
    </row>
    <row r="377" spans="1:18" s="24" customFormat="1" ht="26.1" customHeight="1">
      <c r="A377" s="176"/>
      <c r="B377" s="176"/>
      <c r="Q377" s="69"/>
      <c r="R377" s="69"/>
    </row>
    <row r="378" spans="1:18" s="24" customFormat="1" ht="26.1" customHeight="1">
      <c r="A378" s="176"/>
      <c r="B378" s="177"/>
      <c r="K378" s="69"/>
      <c r="L378" s="69"/>
      <c r="M378" s="69"/>
      <c r="N378" s="69"/>
      <c r="O378" s="69"/>
      <c r="P378" s="69"/>
      <c r="Q378" s="69"/>
      <c r="R378" s="69"/>
    </row>
    <row r="379" spans="1:18" s="24" customFormat="1" ht="26.1" customHeight="1">
      <c r="A379" s="176"/>
      <c r="B379" s="176"/>
      <c r="K379" s="69"/>
      <c r="L379" s="69"/>
      <c r="M379" s="69"/>
      <c r="N379" s="69"/>
      <c r="O379" s="69"/>
      <c r="P379" s="69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  <c r="Q380" s="24"/>
      <c r="R380" s="24"/>
    </row>
    <row r="381" spans="1:18" s="24" customFormat="1" ht="26.1" customHeight="1">
      <c r="A381" s="176"/>
      <c r="B381" s="176"/>
    </row>
    <row r="382" spans="1:18" s="24" customFormat="1" ht="26.1" customHeight="1">
      <c r="A382" s="176"/>
      <c r="B382" s="177"/>
      <c r="K382" s="69"/>
      <c r="L382" s="69"/>
      <c r="M382" s="69"/>
      <c r="N382" s="69"/>
      <c r="O382" s="69"/>
      <c r="P382" s="69"/>
    </row>
    <row r="383" spans="1:18" s="69" customFormat="1" ht="26.1" customHeight="1">
      <c r="A383" s="176"/>
      <c r="B383" s="177"/>
      <c r="C383" s="24"/>
      <c r="D383" s="24"/>
      <c r="E383" s="24"/>
      <c r="F383" s="24"/>
      <c r="G383" s="24"/>
      <c r="H383" s="24"/>
      <c r="I383" s="24"/>
      <c r="J383" s="24"/>
    </row>
    <row r="384" spans="1:18" s="69" customFormat="1" ht="26.1" customHeight="1">
      <c r="A384" s="176"/>
      <c r="B384" s="177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</row>
    <row r="385" spans="1:18" s="24" customFormat="1" ht="26.1" customHeight="1">
      <c r="A385" s="176"/>
      <c r="B385" s="176"/>
      <c r="K385" s="69"/>
      <c r="L385" s="69"/>
      <c r="M385" s="69"/>
      <c r="N385" s="69"/>
      <c r="O385" s="69"/>
      <c r="P385" s="69"/>
    </row>
    <row r="386" spans="1:18" s="69" customFormat="1" ht="26.1" customHeight="1">
      <c r="A386" s="176"/>
      <c r="B386" s="177"/>
      <c r="C386" s="24"/>
      <c r="D386" s="24"/>
      <c r="E386" s="24"/>
      <c r="F386" s="24"/>
      <c r="G386" s="24"/>
      <c r="H386" s="24"/>
      <c r="I386" s="24"/>
      <c r="J386" s="24"/>
      <c r="Q386" s="24"/>
      <c r="R386" s="24"/>
    </row>
    <row r="387" spans="1:18" s="69" customFormat="1" ht="26.1" customHeight="1">
      <c r="A387" s="210"/>
      <c r="B387" s="177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</row>
    <row r="388" spans="1:18" s="24" customFormat="1" ht="26.1" customHeight="1">
      <c r="A388" s="176"/>
      <c r="B388" s="176"/>
      <c r="Q388" s="69"/>
      <c r="R388" s="69"/>
    </row>
    <row r="389" spans="1:18" s="69" customFormat="1" ht="26.1" customHeight="1">
      <c r="A389" s="176"/>
      <c r="B389" s="177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</row>
    <row r="390" spans="1:18" s="69" customFormat="1" ht="26.1" customHeight="1">
      <c r="A390" s="176"/>
      <c r="B390" s="177"/>
      <c r="C390" s="24"/>
      <c r="D390" s="24"/>
      <c r="E390" s="24"/>
      <c r="F390" s="24"/>
      <c r="G390" s="24"/>
      <c r="H390" s="24"/>
      <c r="I390" s="24"/>
      <c r="J390" s="24"/>
      <c r="Q390" s="24"/>
      <c r="R390" s="24"/>
    </row>
    <row r="391" spans="1:18" s="24" customFormat="1" ht="26.1" customHeight="1">
      <c r="A391" s="176"/>
      <c r="B391" s="176"/>
      <c r="K391" s="175"/>
      <c r="L391" s="175"/>
      <c r="M391" s="175"/>
      <c r="N391" s="175"/>
      <c r="O391" s="175"/>
      <c r="P391" s="175"/>
      <c r="Q391" s="69"/>
      <c r="R391" s="69"/>
    </row>
    <row r="392" spans="1:18" s="24" customFormat="1" ht="30.75" customHeight="1">
      <c r="A392" s="176"/>
      <c r="B392" s="176"/>
      <c r="K392" s="69"/>
      <c r="L392" s="69"/>
      <c r="M392" s="69"/>
      <c r="N392" s="69"/>
      <c r="O392" s="69"/>
      <c r="P392" s="69"/>
      <c r="Q392" s="69"/>
      <c r="R392" s="69"/>
    </row>
    <row r="393" spans="1:18" s="24" customFormat="1" ht="26.1" customHeight="1">
      <c r="A393" s="176"/>
      <c r="B393" s="176"/>
      <c r="K393" s="69"/>
      <c r="L393" s="69"/>
      <c r="M393" s="69"/>
      <c r="N393" s="69"/>
      <c r="O393" s="69"/>
      <c r="P393" s="69"/>
    </row>
    <row r="394" spans="1:18" s="69" customFormat="1" ht="26.1" customHeight="1">
      <c r="A394" s="176"/>
      <c r="B394" s="177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</row>
    <row r="395" spans="1:18" s="24" customFormat="1" ht="26.1" customHeight="1">
      <c r="A395" s="176"/>
      <c r="B395" s="176"/>
      <c r="K395" s="69"/>
      <c r="L395" s="69"/>
      <c r="M395" s="69"/>
      <c r="N395" s="69"/>
      <c r="O395" s="69"/>
      <c r="P395" s="69"/>
      <c r="Q395" s="69"/>
      <c r="R395" s="69"/>
    </row>
    <row r="396" spans="1:18" s="69" customFormat="1" ht="26.1" customHeight="1">
      <c r="A396" s="176"/>
      <c r="B396" s="177"/>
      <c r="C396" s="24"/>
      <c r="D396" s="24"/>
      <c r="E396" s="24"/>
      <c r="F396" s="24"/>
      <c r="G396" s="24"/>
      <c r="H396" s="24"/>
      <c r="I396" s="24"/>
      <c r="J396" s="24"/>
      <c r="Q396" s="24"/>
      <c r="R396" s="24"/>
    </row>
    <row r="397" spans="1:18" s="69" customFormat="1" ht="26.1" customHeight="1">
      <c r="A397" s="176"/>
      <c r="B397" s="177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</row>
    <row r="398" spans="1:18" s="69" customFormat="1" ht="26.1" customHeight="1">
      <c r="A398" s="176"/>
      <c r="B398" s="176"/>
      <c r="C398" s="24"/>
      <c r="D398" s="24"/>
      <c r="E398" s="24"/>
      <c r="F398" s="24"/>
      <c r="G398" s="24"/>
      <c r="H398" s="24"/>
      <c r="I398" s="24"/>
      <c r="J398" s="24"/>
    </row>
    <row r="399" spans="1:18" s="24" customFormat="1" ht="26.1" customHeight="1">
      <c r="A399" s="176"/>
      <c r="B399" s="177"/>
    </row>
    <row r="400" spans="1:18" s="69" customFormat="1" ht="26.1" customHeight="1">
      <c r="A400" s="176"/>
      <c r="B400" s="177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</row>
    <row r="401" spans="1:18" s="24" customFormat="1" ht="26.1" customHeight="1">
      <c r="A401" s="176"/>
      <c r="B401" s="176"/>
      <c r="K401" s="69"/>
      <c r="L401" s="69"/>
      <c r="M401" s="69"/>
      <c r="N401" s="69"/>
      <c r="O401" s="69"/>
      <c r="P401" s="69"/>
    </row>
    <row r="402" spans="1:18" s="69" customFormat="1" ht="33.75" customHeight="1">
      <c r="A402" s="176"/>
      <c r="B402" s="177"/>
      <c r="C402" s="24"/>
      <c r="D402" s="24"/>
      <c r="E402" s="24"/>
      <c r="F402" s="24"/>
      <c r="G402" s="24"/>
      <c r="H402" s="24"/>
      <c r="I402" s="24"/>
      <c r="J402" s="24"/>
    </row>
    <row r="403" spans="1:18" s="69" customFormat="1" ht="26.1" customHeight="1">
      <c r="A403" s="176"/>
      <c r="B403" s="176"/>
      <c r="C403" s="24"/>
      <c r="D403" s="24"/>
      <c r="E403" s="24"/>
      <c r="F403" s="24"/>
      <c r="G403" s="24"/>
      <c r="H403" s="24"/>
      <c r="I403" s="24"/>
      <c r="J403" s="24"/>
      <c r="Q403" s="24"/>
      <c r="R403" s="24"/>
    </row>
    <row r="404" spans="1:18" s="24" customFormat="1" ht="26.1" customHeight="1">
      <c r="A404" s="176"/>
      <c r="B404" s="176"/>
      <c r="K404" s="69"/>
      <c r="L404" s="69"/>
      <c r="M404" s="69"/>
      <c r="N404" s="69"/>
      <c r="O404" s="69"/>
      <c r="P404" s="69"/>
      <c r="Q404" s="69"/>
      <c r="R404" s="69"/>
    </row>
    <row r="405" spans="1:18" s="24" customFormat="1" ht="26.1" customHeight="1">
      <c r="A405" s="176"/>
      <c r="B405" s="177"/>
      <c r="Q405" s="69"/>
      <c r="R405" s="69"/>
    </row>
    <row r="406" spans="1:18" s="24" customFormat="1" ht="26.1" customHeight="1">
      <c r="A406" s="176"/>
      <c r="B406" s="177"/>
      <c r="K406" s="69"/>
      <c r="L406" s="69"/>
      <c r="M406" s="69"/>
      <c r="N406" s="69"/>
      <c r="O406" s="69"/>
      <c r="P406" s="69"/>
      <c r="Q406" s="69"/>
      <c r="R406" s="69"/>
    </row>
    <row r="407" spans="1:18" s="69" customFormat="1" ht="26.1" customHeight="1">
      <c r="A407" s="176"/>
      <c r="B407" s="177"/>
      <c r="C407" s="24"/>
      <c r="D407" s="24"/>
      <c r="E407" s="24"/>
      <c r="F407" s="24"/>
      <c r="G407" s="24"/>
      <c r="H407" s="24"/>
      <c r="I407" s="24"/>
      <c r="J407" s="24"/>
      <c r="K407" s="175"/>
      <c r="L407" s="175"/>
      <c r="M407" s="175"/>
      <c r="N407" s="175"/>
      <c r="O407" s="175"/>
      <c r="P407" s="175"/>
      <c r="Q407" s="24"/>
      <c r="R407" s="24"/>
    </row>
    <row r="408" spans="1:18" s="24" customFormat="1" ht="26.1" customHeight="1">
      <c r="A408" s="181"/>
      <c r="B408" s="182"/>
      <c r="K408" s="69"/>
      <c r="L408" s="69"/>
      <c r="M408" s="69"/>
      <c r="N408" s="69"/>
      <c r="O408" s="69"/>
      <c r="P408" s="69"/>
      <c r="Q408" s="69"/>
      <c r="R408" s="69"/>
    </row>
    <row r="409" spans="1:18" s="69" customFormat="1" ht="26.1" customHeight="1">
      <c r="A409" s="185"/>
      <c r="B409" s="185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</row>
    <row r="410" spans="1:18" s="69" customFormat="1" ht="26.1" customHeight="1">
      <c r="A410" s="211"/>
      <c r="B410" s="212"/>
      <c r="C410" s="24"/>
      <c r="D410" s="24"/>
      <c r="E410" s="24"/>
      <c r="F410" s="24"/>
      <c r="G410" s="24"/>
      <c r="H410" s="24"/>
      <c r="I410" s="24"/>
      <c r="J410" s="24"/>
    </row>
    <row r="411" spans="1:18" s="69" customFormat="1" ht="26.1" customHeight="1">
      <c r="A411" s="187"/>
      <c r="B411" s="187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</row>
    <row r="412" spans="1:18" s="69" customFormat="1" ht="26.1" customHeight="1">
      <c r="A412" s="185"/>
      <c r="B412" s="186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</row>
    <row r="413" spans="1:18" s="24" customFormat="1" ht="26.1" customHeight="1">
      <c r="A413" s="185"/>
      <c r="B413" s="185"/>
    </row>
    <row r="414" spans="1:18" s="69" customFormat="1" ht="26.1" customHeight="1">
      <c r="A414" s="185"/>
      <c r="B414" s="186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</row>
    <row r="415" spans="1:18" s="24" customFormat="1" ht="26.1" customHeight="1">
      <c r="A415" s="185"/>
      <c r="B415" s="185"/>
      <c r="Q415" s="69"/>
      <c r="R415" s="69"/>
    </row>
    <row r="416" spans="1:18" s="24" customFormat="1" ht="26.1" customHeight="1">
      <c r="A416" s="185"/>
      <c r="B416" s="185"/>
    </row>
    <row r="417" spans="1:18" s="69" customFormat="1" ht="26.1" customHeight="1">
      <c r="A417" s="185"/>
      <c r="B417" s="185"/>
      <c r="C417" s="24"/>
      <c r="D417" s="24"/>
      <c r="E417" s="24"/>
      <c r="F417" s="24"/>
      <c r="G417" s="24"/>
      <c r="H417" s="24"/>
      <c r="I417" s="24"/>
      <c r="J417" s="24"/>
    </row>
    <row r="418" spans="1:18" s="69" customFormat="1" ht="26.1" customHeight="1">
      <c r="A418" s="185"/>
      <c r="B418" s="185"/>
      <c r="C418" s="24"/>
      <c r="D418" s="24"/>
      <c r="E418" s="24"/>
      <c r="F418" s="24"/>
      <c r="G418" s="24"/>
      <c r="H418" s="24"/>
      <c r="I418" s="24"/>
      <c r="J418" s="24"/>
    </row>
    <row r="419" spans="1:18" s="69" customFormat="1" ht="26.1" customHeight="1">
      <c r="A419" s="185"/>
      <c r="B419" s="185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</row>
    <row r="420" spans="1:18" s="69" customFormat="1" ht="26.1" customHeight="1">
      <c r="A420" s="185"/>
      <c r="B420" s="185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</row>
    <row r="421" spans="1:18" s="69" customFormat="1" ht="26.1" customHeight="1">
      <c r="A421" s="185"/>
      <c r="B421" s="186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</row>
    <row r="422" spans="1:18" s="24" customFormat="1" ht="26.1" customHeight="1">
      <c r="A422" s="185"/>
      <c r="B422" s="186"/>
      <c r="Q422" s="69"/>
      <c r="R422" s="69"/>
    </row>
    <row r="423" spans="1:18" s="69" customFormat="1" ht="26.1" customHeight="1">
      <c r="A423" s="185"/>
      <c r="B423" s="185"/>
      <c r="C423" s="24"/>
      <c r="D423" s="24"/>
      <c r="E423" s="24"/>
      <c r="F423" s="24"/>
      <c r="G423" s="24"/>
      <c r="H423" s="24"/>
      <c r="I423" s="24"/>
      <c r="J423" s="24"/>
      <c r="Q423" s="24"/>
      <c r="R423" s="24"/>
    </row>
    <row r="424" spans="1:18" s="69" customFormat="1" ht="26.1" customHeight="1">
      <c r="A424" s="185"/>
      <c r="B424" s="185"/>
      <c r="C424" s="24"/>
      <c r="D424" s="24"/>
      <c r="E424" s="24"/>
      <c r="F424" s="24"/>
      <c r="G424" s="24"/>
      <c r="H424" s="24"/>
      <c r="I424" s="24"/>
      <c r="J424" s="24"/>
      <c r="Q424" s="24"/>
      <c r="R424" s="24"/>
    </row>
    <row r="425" spans="1:18" s="24" customFormat="1" ht="26.1" customHeight="1">
      <c r="A425" s="185"/>
      <c r="B425" s="185"/>
      <c r="Q425" s="69"/>
      <c r="R425" s="69"/>
    </row>
    <row r="426" spans="1:18" s="69" customFormat="1" ht="39.75" customHeight="1">
      <c r="A426" s="185"/>
      <c r="B426" s="185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</row>
    <row r="427" spans="1:18" s="24" customFormat="1" ht="39.75" customHeight="1">
      <c r="A427" s="185"/>
      <c r="B427" s="186"/>
      <c r="Q427" s="69"/>
      <c r="R427" s="69"/>
    </row>
    <row r="428" spans="1:18" s="69" customFormat="1" ht="26.1" customHeight="1">
      <c r="A428" s="185"/>
      <c r="B428" s="186"/>
      <c r="C428" s="24"/>
      <c r="D428" s="24"/>
      <c r="E428" s="24"/>
      <c r="F428" s="24"/>
      <c r="G428" s="24"/>
      <c r="H428" s="24"/>
      <c r="I428" s="24"/>
      <c r="J428" s="24"/>
    </row>
    <row r="429" spans="1:18" s="69" customFormat="1" ht="26.1" customHeight="1">
      <c r="A429" s="185"/>
      <c r="B429" s="185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</row>
    <row r="430" spans="1:18" s="69" customFormat="1" ht="26.1" customHeight="1">
      <c r="A430" s="185"/>
      <c r="B430" s="185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</row>
    <row r="431" spans="1:18" s="24" customFormat="1" ht="26.1" customHeight="1">
      <c r="A431" s="185"/>
      <c r="B431" s="185"/>
      <c r="K431" s="69"/>
      <c r="L431" s="69"/>
      <c r="M431" s="69"/>
      <c r="N431" s="69"/>
      <c r="O431" s="69"/>
      <c r="P431" s="69"/>
      <c r="Q431" s="69"/>
      <c r="R431" s="69"/>
    </row>
    <row r="432" spans="1:18" s="69" customFormat="1" ht="26.1" customHeight="1">
      <c r="A432" s="185"/>
      <c r="B432" s="186"/>
      <c r="C432" s="24"/>
      <c r="D432" s="24"/>
      <c r="E432" s="24"/>
      <c r="F432" s="24"/>
      <c r="G432" s="24"/>
      <c r="H432" s="24"/>
      <c r="I432" s="24"/>
      <c r="J432" s="24"/>
    </row>
    <row r="433" spans="1:18" s="69" customFormat="1" ht="26.1" customHeight="1">
      <c r="A433" s="185"/>
      <c r="B433" s="185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</row>
    <row r="434" spans="1:18" s="69" customFormat="1" ht="26.1" customHeight="1">
      <c r="A434" s="185"/>
      <c r="B434" s="185"/>
      <c r="C434" s="24"/>
      <c r="D434" s="24"/>
      <c r="E434" s="24"/>
      <c r="F434" s="24"/>
      <c r="G434" s="24"/>
      <c r="H434" s="24"/>
      <c r="I434" s="24"/>
      <c r="J434" s="24"/>
    </row>
    <row r="435" spans="1:18" s="24" customFormat="1" ht="26.1" customHeight="1">
      <c r="A435" s="185"/>
      <c r="B435" s="186"/>
      <c r="K435" s="69"/>
      <c r="L435" s="69"/>
      <c r="M435" s="69"/>
      <c r="N435" s="69"/>
      <c r="O435" s="69"/>
      <c r="P435" s="69"/>
    </row>
    <row r="436" spans="1:18" s="69" customFormat="1" ht="26.1" customHeight="1">
      <c r="A436" s="185"/>
      <c r="B436" s="186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</row>
    <row r="437" spans="1:18" s="24" customFormat="1" ht="26.1" customHeight="1">
      <c r="A437" s="188"/>
      <c r="B437" s="188"/>
      <c r="K437" s="69"/>
      <c r="L437" s="69"/>
      <c r="M437" s="69"/>
      <c r="N437" s="69"/>
      <c r="O437" s="69"/>
      <c r="P437" s="69"/>
      <c r="Q437" s="69"/>
      <c r="R437" s="69"/>
    </row>
    <row r="438" spans="1:18" s="24" customFormat="1" ht="26.1" customHeight="1">
      <c r="A438" s="188"/>
      <c r="B438" s="189"/>
      <c r="K438" s="69"/>
      <c r="L438" s="69"/>
      <c r="M438" s="69"/>
      <c r="N438" s="69"/>
      <c r="O438" s="69"/>
      <c r="P438" s="69"/>
      <c r="Q438" s="69"/>
      <c r="R438" s="69"/>
    </row>
    <row r="439" spans="1:18" s="69" customFormat="1" ht="26.1" customHeight="1">
      <c r="A439" s="176"/>
      <c r="B439" s="177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</row>
    <row r="440" spans="1:18" s="69" customFormat="1" ht="26.1" customHeight="1">
      <c r="A440" s="176"/>
      <c r="B440" s="176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</row>
    <row r="441" spans="1:18" s="88" customFormat="1" ht="26.1" customHeight="1">
      <c r="A441" s="176"/>
      <c r="B441" s="177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69"/>
      <c r="R441" s="69"/>
    </row>
    <row r="442" spans="1:18" s="69" customFormat="1" ht="26.1" customHeight="1">
      <c r="A442" s="176"/>
      <c r="B442" s="177"/>
      <c r="C442" s="24"/>
      <c r="D442" s="24"/>
      <c r="E442" s="24"/>
      <c r="F442" s="24"/>
      <c r="G442" s="24"/>
      <c r="H442" s="24"/>
      <c r="I442" s="24"/>
      <c r="J442" s="24"/>
    </row>
    <row r="443" spans="1:18" s="88" customFormat="1" ht="26.1" customHeight="1">
      <c r="A443" s="176"/>
      <c r="B443" s="176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</row>
    <row r="444" spans="1:18" s="69" customFormat="1" ht="26.1" customHeight="1">
      <c r="A444" s="176"/>
      <c r="B444" s="176"/>
      <c r="C444" s="24"/>
      <c r="D444" s="24"/>
      <c r="E444" s="24"/>
      <c r="F444" s="24"/>
      <c r="G444" s="24"/>
      <c r="H444" s="24"/>
      <c r="I444" s="24"/>
      <c r="J444" s="24"/>
    </row>
    <row r="445" spans="1:18" s="69" customFormat="1" ht="26.1" customHeight="1">
      <c r="A445" s="176"/>
      <c r="B445" s="176"/>
      <c r="C445" s="24"/>
      <c r="D445" s="24"/>
      <c r="E445" s="24"/>
      <c r="F445" s="24"/>
      <c r="G445" s="24"/>
      <c r="H445" s="24"/>
      <c r="I445" s="24"/>
      <c r="J445" s="24"/>
      <c r="K445" s="190" t="e">
        <f>#REF!</f>
        <v>#REF!</v>
      </c>
      <c r="Q445" s="24"/>
      <c r="R445" s="24"/>
    </row>
    <row r="446" spans="1:18" s="24" customFormat="1" ht="26.1" customHeight="1">
      <c r="A446" s="176"/>
      <c r="B446" s="177"/>
      <c r="K446" s="69"/>
      <c r="L446" s="69"/>
      <c r="M446" s="69"/>
      <c r="N446" s="69"/>
      <c r="O446" s="69"/>
      <c r="P446" s="69"/>
    </row>
    <row r="447" spans="1:18" s="69" customFormat="1" ht="26.1" customHeight="1">
      <c r="A447" s="176"/>
      <c r="B447" s="176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</row>
    <row r="448" spans="1:18" s="69" customFormat="1" ht="26.1" customHeight="1">
      <c r="A448" s="176"/>
      <c r="B448" s="177"/>
      <c r="C448" s="24"/>
      <c r="D448" s="24"/>
      <c r="E448" s="24"/>
      <c r="F448" s="24"/>
      <c r="G448" s="24"/>
      <c r="H448" s="24"/>
      <c r="I448" s="24"/>
      <c r="J448" s="24"/>
    </row>
    <row r="449" spans="1:18" s="69" customFormat="1" ht="26.1" customHeight="1">
      <c r="A449" s="176"/>
      <c r="B449" s="177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88"/>
      <c r="R449" s="88"/>
    </row>
    <row r="450" spans="1:18" s="24" customFormat="1" ht="26.1" customHeight="1">
      <c r="A450" s="176"/>
      <c r="B450" s="177"/>
      <c r="K450" s="69"/>
      <c r="L450" s="69"/>
      <c r="M450" s="69"/>
      <c r="N450" s="69"/>
      <c r="O450" s="69"/>
      <c r="P450" s="69"/>
      <c r="Q450" s="69"/>
      <c r="R450" s="69"/>
    </row>
    <row r="451" spans="1:18" s="69" customFormat="1" ht="26.1" customHeight="1">
      <c r="A451" s="176"/>
      <c r="B451" s="176"/>
      <c r="C451" s="24"/>
      <c r="D451" s="24"/>
      <c r="E451" s="24"/>
      <c r="F451" s="24"/>
      <c r="G451" s="24"/>
      <c r="H451" s="24"/>
      <c r="I451" s="24"/>
      <c r="J451" s="24"/>
      <c r="Q451" s="88"/>
      <c r="R451" s="88"/>
    </row>
    <row r="452" spans="1:18" s="69" customFormat="1" ht="49.5" customHeight="1">
      <c r="A452" s="176"/>
      <c r="B452" s="177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</row>
    <row r="453" spans="1:18" s="69" customFormat="1" ht="29.25" customHeight="1">
      <c r="A453" s="176"/>
      <c r="B453" s="176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</row>
    <row r="454" spans="1:18" s="24" customFormat="1" ht="26.1" customHeight="1">
      <c r="A454" s="176"/>
      <c r="B454" s="177"/>
    </row>
    <row r="455" spans="1:18" s="24" customFormat="1" ht="26.1" customHeight="1">
      <c r="A455" s="176"/>
      <c r="B455" s="177"/>
      <c r="K455" s="69"/>
      <c r="L455" s="69"/>
      <c r="M455" s="69"/>
      <c r="N455" s="69"/>
      <c r="O455" s="69"/>
      <c r="P455" s="69"/>
      <c r="Q455" s="69"/>
      <c r="R455" s="69"/>
    </row>
    <row r="456" spans="1:18" s="24" customFormat="1" ht="26.1" customHeight="1">
      <c r="A456" s="176"/>
      <c r="B456" s="176"/>
      <c r="Q456" s="69"/>
      <c r="R456" s="69"/>
    </row>
    <row r="457" spans="1:18" s="24" customFormat="1" ht="26.1" customHeight="1">
      <c r="A457" s="176"/>
      <c r="B457" s="176"/>
      <c r="K457" s="69"/>
      <c r="L457" s="69"/>
      <c r="M457" s="69"/>
      <c r="N457" s="69"/>
      <c r="O457" s="69"/>
      <c r="P457" s="69"/>
      <c r="Q457" s="69"/>
      <c r="R457" s="69"/>
    </row>
    <row r="458" spans="1:18" s="24" customFormat="1" ht="26.1" customHeight="1">
      <c r="A458" s="176"/>
      <c r="B458" s="176"/>
      <c r="K458" s="69"/>
      <c r="L458" s="69"/>
      <c r="M458" s="69"/>
      <c r="N458" s="69"/>
      <c r="O458" s="69"/>
      <c r="P458" s="69"/>
    </row>
    <row r="459" spans="1:18" s="24" customFormat="1" ht="26.1" customHeight="1">
      <c r="A459" s="176"/>
      <c r="B459" s="177"/>
      <c r="K459" s="69"/>
      <c r="L459" s="69"/>
      <c r="M459" s="69"/>
      <c r="N459" s="69"/>
      <c r="O459" s="69"/>
      <c r="P459" s="69"/>
      <c r="Q459" s="69"/>
      <c r="R459" s="69"/>
    </row>
    <row r="460" spans="1:18" s="69" customFormat="1" ht="26.1" customHeight="1">
      <c r="A460" s="176"/>
      <c r="B460" s="176"/>
      <c r="C460" s="24"/>
      <c r="D460" s="24"/>
      <c r="E460" s="24"/>
      <c r="F460" s="24"/>
      <c r="G460" s="24"/>
      <c r="H460" s="24"/>
      <c r="I460" s="24"/>
      <c r="J460" s="24"/>
    </row>
    <row r="461" spans="1:18" s="69" customFormat="1" ht="26.1" customHeight="1">
      <c r="A461" s="176"/>
      <c r="B461" s="177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</row>
    <row r="462" spans="1:18" s="24" customFormat="1" ht="26.1" customHeight="1">
      <c r="A462" s="176"/>
      <c r="B462" s="177"/>
      <c r="K462" s="69"/>
      <c r="L462" s="69"/>
      <c r="M462" s="69"/>
      <c r="N462" s="69"/>
      <c r="O462" s="69"/>
      <c r="P462" s="69"/>
    </row>
    <row r="463" spans="1:18" s="69" customFormat="1" ht="26.1" customHeight="1">
      <c r="A463" s="176"/>
      <c r="B463" s="177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</row>
    <row r="464" spans="1:18" s="69" customFormat="1" ht="26.1" customHeight="1">
      <c r="A464" s="176"/>
      <c r="B464" s="177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</row>
    <row r="465" spans="1:23" s="69" customFormat="1" ht="26.1" customHeight="1">
      <c r="A465" s="176"/>
      <c r="B465" s="176"/>
      <c r="C465" s="24"/>
      <c r="D465" s="24"/>
      <c r="E465" s="24"/>
      <c r="F465" s="24"/>
      <c r="G465" s="24"/>
      <c r="H465" s="24"/>
      <c r="I465" s="24"/>
      <c r="J465" s="24"/>
      <c r="Q465" s="24"/>
      <c r="R465" s="24"/>
    </row>
    <row r="466" spans="1:23" s="69" customFormat="1" ht="26.1" customHeight="1">
      <c r="A466" s="176"/>
      <c r="B466" s="177"/>
      <c r="C466" s="24"/>
      <c r="D466" s="24"/>
      <c r="E466" s="24"/>
      <c r="F466" s="24"/>
      <c r="G466" s="24"/>
      <c r="H466" s="24"/>
      <c r="I466" s="24"/>
      <c r="J466" s="24"/>
      <c r="Q466" s="24"/>
      <c r="R466" s="24"/>
    </row>
    <row r="467" spans="1:23" s="69" customFormat="1" ht="26.1" customHeight="1">
      <c r="A467" s="176"/>
      <c r="B467" s="176"/>
      <c r="C467" s="24"/>
      <c r="D467" s="24"/>
      <c r="E467" s="24"/>
      <c r="F467" s="24"/>
      <c r="G467" s="24"/>
      <c r="H467" s="24"/>
      <c r="I467" s="24"/>
      <c r="J467" s="24"/>
      <c r="Q467" s="24"/>
      <c r="R467" s="24"/>
    </row>
    <row r="468" spans="1:23" s="69" customFormat="1" ht="26.1" customHeight="1">
      <c r="A468" s="176"/>
      <c r="B468" s="176"/>
      <c r="C468" s="24"/>
      <c r="D468" s="24"/>
      <c r="E468" s="24"/>
      <c r="F468" s="24"/>
      <c r="G468" s="24"/>
      <c r="H468" s="24"/>
      <c r="I468" s="24"/>
      <c r="J468" s="24"/>
    </row>
    <row r="469" spans="1:23" s="69" customFormat="1" ht="26.1" customHeight="1">
      <c r="A469" s="176"/>
      <c r="B469" s="177"/>
      <c r="C469" s="24"/>
      <c r="D469" s="24"/>
      <c r="E469" s="24"/>
      <c r="F469" s="24"/>
      <c r="G469" s="24"/>
      <c r="H469" s="24"/>
      <c r="I469" s="24"/>
      <c r="J469" s="24"/>
    </row>
    <row r="470" spans="1:23" s="24" customFormat="1" ht="26.1" customHeight="1">
      <c r="A470" s="176"/>
      <c r="B470" s="177"/>
    </row>
    <row r="471" spans="1:23" s="69" customFormat="1" ht="26.1" customHeight="1">
      <c r="A471" s="176"/>
      <c r="B471" s="177"/>
      <c r="C471" s="24"/>
      <c r="D471" s="24"/>
      <c r="E471" s="24"/>
      <c r="F471" s="24"/>
      <c r="G471" s="24"/>
      <c r="H471" s="24"/>
      <c r="I471" s="24"/>
      <c r="J471" s="24"/>
    </row>
    <row r="472" spans="1:23" s="24" customFormat="1" ht="26.1" customHeight="1">
      <c r="A472" s="176"/>
      <c r="B472" s="177"/>
      <c r="K472" s="69"/>
      <c r="L472" s="69"/>
      <c r="M472" s="69"/>
      <c r="N472" s="69"/>
      <c r="O472" s="69"/>
      <c r="P472" s="69"/>
      <c r="Q472" s="69"/>
      <c r="R472" s="69"/>
    </row>
    <row r="473" spans="1:23" s="69" customFormat="1" ht="26.1" customHeight="1">
      <c r="A473" s="176"/>
      <c r="B473" s="177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</row>
    <row r="474" spans="1:23" s="69" customFormat="1" ht="26.1" customHeight="1">
      <c r="A474" s="176"/>
      <c r="B474" s="176"/>
      <c r="C474" s="24"/>
      <c r="D474" s="24"/>
      <c r="E474" s="24"/>
      <c r="F474" s="24"/>
      <c r="G474" s="24"/>
      <c r="H474" s="24"/>
      <c r="I474" s="24"/>
      <c r="J474" s="24"/>
    </row>
    <row r="475" spans="1:23" s="123" customFormat="1" ht="26.1" customHeight="1">
      <c r="A475" s="176"/>
      <c r="B475" s="177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69"/>
      <c r="R475" s="69"/>
      <c r="S475" s="24"/>
      <c r="T475" s="24"/>
      <c r="U475" s="24"/>
      <c r="V475" s="24"/>
      <c r="W475" s="24"/>
    </row>
    <row r="476" spans="1:23" s="69" customFormat="1" ht="26.1" customHeight="1">
      <c r="A476" s="176"/>
      <c r="B476" s="177"/>
      <c r="C476" s="24"/>
      <c r="D476" s="24"/>
      <c r="E476" s="24"/>
      <c r="F476" s="24"/>
      <c r="G476" s="24"/>
      <c r="H476" s="24"/>
      <c r="I476" s="24"/>
      <c r="J476" s="24"/>
    </row>
    <row r="477" spans="1:23" s="69" customFormat="1" ht="26.1" customHeight="1">
      <c r="A477" s="176"/>
      <c r="B477" s="176"/>
      <c r="C477" s="24"/>
      <c r="D477" s="24"/>
      <c r="E477" s="24"/>
      <c r="F477" s="24"/>
      <c r="G477" s="24"/>
      <c r="H477" s="24"/>
      <c r="I477" s="24"/>
      <c r="J477" s="24"/>
    </row>
    <row r="478" spans="1:23" s="69" customFormat="1" ht="26.1" customHeight="1">
      <c r="A478" s="176"/>
      <c r="B478" s="177"/>
      <c r="C478" s="24"/>
      <c r="D478" s="24"/>
      <c r="E478" s="24"/>
      <c r="F478" s="24"/>
      <c r="G478" s="24"/>
      <c r="H478" s="24"/>
      <c r="I478" s="24"/>
      <c r="J478" s="24"/>
      <c r="Q478" s="24"/>
      <c r="R478" s="24"/>
    </row>
    <row r="479" spans="1:23" s="69" customFormat="1" ht="26.1" customHeight="1">
      <c r="A479" s="176"/>
      <c r="B479" s="176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</row>
    <row r="480" spans="1:23" s="24" customFormat="1" ht="26.1" customHeight="1">
      <c r="A480" s="176"/>
      <c r="B480" s="177"/>
      <c r="K480" s="69"/>
      <c r="L480" s="69"/>
      <c r="M480" s="69"/>
      <c r="N480" s="69"/>
      <c r="O480" s="69"/>
      <c r="P480" s="69"/>
    </row>
    <row r="481" spans="1:18" s="24" customFormat="1" ht="26.1" customHeight="1">
      <c r="A481" s="176"/>
      <c r="B481" s="177"/>
      <c r="K481" s="69"/>
      <c r="L481" s="69"/>
      <c r="M481" s="69"/>
      <c r="N481" s="69"/>
      <c r="O481" s="69"/>
      <c r="P481" s="69"/>
      <c r="Q481" s="69"/>
      <c r="R481" s="69"/>
    </row>
    <row r="482" spans="1:18" s="69" customFormat="1" ht="26.1" customHeight="1">
      <c r="A482" s="176"/>
      <c r="B482" s="177"/>
      <c r="C482" s="24"/>
      <c r="D482" s="24"/>
      <c r="E482" s="24"/>
      <c r="F482" s="24"/>
      <c r="G482" s="24"/>
      <c r="H482" s="24"/>
      <c r="I482" s="24"/>
      <c r="J482" s="24"/>
    </row>
    <row r="483" spans="1:18" s="24" customFormat="1" ht="26.1" customHeight="1">
      <c r="A483" s="176"/>
      <c r="B483" s="176"/>
    </row>
    <row r="484" spans="1:18" s="69" customFormat="1" ht="26.1" customHeight="1">
      <c r="A484" s="176"/>
      <c r="B484" s="177"/>
      <c r="C484" s="24"/>
      <c r="D484" s="24"/>
      <c r="E484" s="24"/>
      <c r="F484" s="24"/>
      <c r="G484" s="24"/>
      <c r="H484" s="24"/>
      <c r="I484" s="24"/>
      <c r="J484" s="24"/>
    </row>
    <row r="485" spans="1:18" s="69" customFormat="1" ht="26.1" customHeight="1">
      <c r="A485" s="176"/>
      <c r="B485" s="177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</row>
    <row r="486" spans="1:18" s="24" customFormat="1" ht="26.1" customHeight="1">
      <c r="A486" s="176"/>
      <c r="B486" s="177"/>
      <c r="Q486" s="69"/>
      <c r="R486" s="69"/>
    </row>
    <row r="487" spans="1:18" s="69" customFormat="1" ht="26.1" customHeight="1">
      <c r="A487" s="176"/>
      <c r="B487" s="176"/>
      <c r="C487" s="24"/>
      <c r="D487" s="24"/>
      <c r="E487" s="24"/>
      <c r="F487" s="24"/>
      <c r="G487" s="24"/>
      <c r="H487" s="24"/>
      <c r="I487" s="24"/>
      <c r="J487" s="24"/>
    </row>
    <row r="488" spans="1:18" s="24" customFormat="1" ht="26.1" customHeight="1">
      <c r="A488" s="176"/>
      <c r="B488" s="177"/>
      <c r="K488" s="69"/>
      <c r="L488" s="69"/>
      <c r="M488" s="69"/>
      <c r="N488" s="69"/>
      <c r="O488" s="69"/>
      <c r="P488" s="69"/>
    </row>
    <row r="489" spans="1:18" s="69" customFormat="1" ht="36.75" customHeight="1">
      <c r="A489" s="176"/>
      <c r="B489" s="176"/>
      <c r="C489" s="24"/>
      <c r="D489" s="24"/>
      <c r="E489" s="24"/>
      <c r="F489" s="24"/>
      <c r="G489" s="24"/>
      <c r="H489" s="24"/>
      <c r="I489" s="218"/>
      <c r="J489" s="218"/>
      <c r="K489" s="88"/>
      <c r="L489" s="88"/>
      <c r="M489" s="88"/>
      <c r="N489" s="88"/>
      <c r="O489" s="88"/>
      <c r="P489" s="88"/>
      <c r="Q489" s="24"/>
      <c r="R489" s="24"/>
    </row>
    <row r="490" spans="1:18" s="69" customFormat="1" ht="26.1" customHeight="1">
      <c r="A490" s="176"/>
      <c r="B490" s="176"/>
      <c r="C490" s="24"/>
      <c r="D490" s="24"/>
      <c r="E490" s="24"/>
      <c r="F490" s="24"/>
      <c r="G490" s="24"/>
      <c r="H490" s="24"/>
      <c r="I490" s="24"/>
      <c r="J490" s="24"/>
    </row>
    <row r="491" spans="1:18" s="24" customFormat="1" ht="26.1" customHeight="1">
      <c r="A491" s="176"/>
      <c r="B491" s="177"/>
      <c r="I491" s="123"/>
      <c r="J491" s="123"/>
      <c r="K491" s="88"/>
      <c r="L491" s="88"/>
      <c r="M491" s="88"/>
      <c r="N491" s="88"/>
      <c r="O491" s="88"/>
      <c r="P491" s="88"/>
    </row>
    <row r="492" spans="1:18" s="24" customFormat="1" ht="26.1" customHeight="1">
      <c r="A492" s="176"/>
      <c r="B492" s="177"/>
      <c r="K492" s="69"/>
      <c r="L492" s="69"/>
      <c r="M492" s="69"/>
      <c r="N492" s="69"/>
      <c r="O492" s="69"/>
      <c r="P492" s="69"/>
      <c r="Q492" s="69"/>
      <c r="R492" s="69"/>
    </row>
    <row r="493" spans="1:18" s="24" customFormat="1" ht="26.1" customHeight="1">
      <c r="A493" s="201"/>
      <c r="B493" s="202"/>
      <c r="C493" s="218"/>
      <c r="D493" s="218"/>
      <c r="E493" s="218"/>
      <c r="F493" s="218"/>
      <c r="G493" s="218"/>
      <c r="H493" s="218"/>
      <c r="K493" s="69"/>
      <c r="L493" s="69"/>
      <c r="M493" s="69"/>
      <c r="N493" s="69"/>
      <c r="O493" s="69"/>
      <c r="P493" s="69"/>
      <c r="Q493" s="69"/>
      <c r="R493" s="69"/>
    </row>
    <row r="494" spans="1:18" s="69" customFormat="1" ht="26.1" customHeight="1">
      <c r="A494" s="176"/>
      <c r="B494" s="177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</row>
    <row r="495" spans="1:18" s="69" customFormat="1" ht="26.1" customHeight="1">
      <c r="A495" s="201"/>
      <c r="B495" s="202"/>
      <c r="C495" s="123"/>
      <c r="D495" s="123"/>
      <c r="E495" s="123"/>
      <c r="F495" s="123"/>
      <c r="G495" s="123"/>
      <c r="H495" s="123"/>
      <c r="I495" s="24"/>
      <c r="J495" s="24"/>
    </row>
    <row r="496" spans="1:18" s="175" customFormat="1" ht="26.1" customHeight="1">
      <c r="A496" s="176"/>
      <c r="B496" s="177"/>
      <c r="C496" s="24"/>
      <c r="D496" s="24"/>
      <c r="E496" s="24"/>
      <c r="F496" s="24"/>
      <c r="G496" s="24"/>
      <c r="H496" s="24"/>
      <c r="I496" s="24"/>
      <c r="J496" s="24"/>
      <c r="K496" s="69"/>
      <c r="L496" s="69"/>
      <c r="M496" s="69"/>
      <c r="N496" s="69"/>
      <c r="O496" s="69"/>
      <c r="P496" s="69"/>
      <c r="Q496" s="24"/>
      <c r="R496" s="24"/>
    </row>
    <row r="497" spans="1:18" s="69" customFormat="1" ht="26.1" customHeight="1">
      <c r="A497" s="176"/>
      <c r="B497" s="177"/>
      <c r="C497" s="24"/>
      <c r="D497" s="24"/>
      <c r="E497" s="24"/>
      <c r="F497" s="24"/>
      <c r="G497" s="24"/>
      <c r="H497" s="24"/>
      <c r="I497" s="24"/>
      <c r="J497" s="24"/>
    </row>
    <row r="498" spans="1:18" s="69" customFormat="1" ht="26.1" customHeight="1">
      <c r="A498" s="176"/>
      <c r="B498" s="176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</row>
    <row r="499" spans="1:18" s="24" customFormat="1" ht="26.1" customHeight="1">
      <c r="A499" s="176"/>
      <c r="B499" s="177"/>
      <c r="K499" s="69"/>
      <c r="L499" s="69"/>
      <c r="M499" s="69"/>
      <c r="N499" s="69"/>
      <c r="O499" s="69"/>
      <c r="P499" s="69"/>
    </row>
    <row r="500" spans="1:18" s="69" customFormat="1" ht="26.1" customHeight="1">
      <c r="A500" s="176"/>
      <c r="B500" s="177"/>
      <c r="C500" s="24"/>
      <c r="D500" s="24"/>
      <c r="E500" s="24"/>
      <c r="F500" s="24"/>
      <c r="G500" s="24"/>
      <c r="H500" s="24"/>
      <c r="I500" s="24"/>
      <c r="J500" s="24"/>
      <c r="Q500" s="24"/>
      <c r="R500" s="24"/>
    </row>
    <row r="501" spans="1:18" s="24" customFormat="1" ht="26.1" customHeight="1">
      <c r="A501" s="176"/>
      <c r="B501" s="177"/>
      <c r="K501" s="69"/>
      <c r="L501" s="69"/>
      <c r="M501" s="69"/>
      <c r="N501" s="69"/>
      <c r="O501" s="69"/>
      <c r="P501" s="69"/>
    </row>
    <row r="502" spans="1:18" s="69" customFormat="1" ht="26.1" customHeight="1">
      <c r="A502" s="176"/>
      <c r="B502" s="176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</row>
    <row r="503" spans="1:18" s="24" customFormat="1" ht="26.1" customHeight="1">
      <c r="A503" s="176"/>
      <c r="B503" s="177"/>
      <c r="Q503" s="69"/>
      <c r="R503" s="69"/>
    </row>
    <row r="504" spans="1:18" s="69" customFormat="1" ht="31.5" customHeight="1">
      <c r="A504" s="176"/>
      <c r="B504" s="177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175"/>
      <c r="R504" s="175"/>
    </row>
    <row r="505" spans="1:18" s="69" customFormat="1" ht="26.1" customHeight="1">
      <c r="A505" s="176"/>
      <c r="B505" s="177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</row>
    <row r="506" spans="1:18" s="24" customFormat="1" ht="26.1" customHeight="1">
      <c r="A506" s="176"/>
      <c r="B506" s="176"/>
      <c r="Q506" s="69"/>
      <c r="R506" s="69"/>
    </row>
    <row r="507" spans="1:18" s="69" customFormat="1" ht="26.1" customHeight="1">
      <c r="A507" s="176"/>
      <c r="B507" s="176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</row>
    <row r="508" spans="1:18" s="73" customFormat="1" ht="42.75" customHeight="1">
      <c r="A508" s="176"/>
      <c r="B508" s="176"/>
      <c r="C508" s="24"/>
      <c r="D508" s="24"/>
      <c r="E508" s="24"/>
      <c r="F508" s="24"/>
      <c r="G508" s="24"/>
      <c r="H508" s="24"/>
      <c r="I508" s="24"/>
      <c r="J508" s="24"/>
      <c r="K508" s="69"/>
      <c r="L508" s="69"/>
      <c r="M508" s="69"/>
      <c r="N508" s="69"/>
      <c r="O508" s="69"/>
      <c r="P508" s="69"/>
      <c r="Q508" s="69"/>
      <c r="R508" s="69"/>
    </row>
    <row r="509" spans="1:18" s="24" customFormat="1" ht="42.75" customHeight="1">
      <c r="A509" s="176"/>
      <c r="B509" s="176"/>
      <c r="K509" s="69"/>
      <c r="L509" s="69"/>
      <c r="M509" s="69"/>
      <c r="N509" s="69"/>
      <c r="O509" s="69"/>
      <c r="P509" s="69"/>
    </row>
    <row r="510" spans="1:18" s="69" customFormat="1" ht="26.1" customHeight="1">
      <c r="A510" s="176"/>
      <c r="B510" s="176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18" s="24" customFormat="1" ht="26.1" customHeight="1">
      <c r="A511" s="176"/>
      <c r="B511" s="176"/>
      <c r="K511" s="69"/>
      <c r="L511" s="69"/>
      <c r="M511" s="69"/>
      <c r="N511" s="69"/>
      <c r="O511" s="69"/>
      <c r="P511" s="69"/>
    </row>
    <row r="512" spans="1:18" s="69" customFormat="1" ht="26.1" customHeight="1">
      <c r="A512" s="176"/>
      <c r="B512" s="177"/>
      <c r="C512" s="24"/>
      <c r="D512" s="24"/>
      <c r="E512" s="24"/>
      <c r="F512" s="24"/>
      <c r="G512" s="24"/>
      <c r="H512" s="24"/>
      <c r="I512" s="24"/>
      <c r="J512" s="24"/>
    </row>
    <row r="513" spans="1:18" s="69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</row>
    <row r="514" spans="1:18" s="24" customFormat="1" ht="26.1" customHeight="1">
      <c r="A514" s="176"/>
      <c r="B514" s="176"/>
      <c r="K514" s="69"/>
      <c r="L514" s="69"/>
      <c r="M514" s="69"/>
      <c r="N514" s="69"/>
      <c r="O514" s="69"/>
      <c r="P514" s="69"/>
    </row>
    <row r="515" spans="1:18" s="69" customFormat="1" ht="26.1" customHeight="1">
      <c r="A515" s="176"/>
      <c r="B515" s="177"/>
      <c r="C515" s="24"/>
      <c r="D515" s="24"/>
      <c r="E515" s="24"/>
      <c r="F515" s="24"/>
      <c r="G515" s="24"/>
      <c r="H515" s="24"/>
      <c r="I515" s="24"/>
      <c r="J515" s="24"/>
    </row>
    <row r="516" spans="1:18" s="69" customFormat="1" ht="26.1" customHeight="1">
      <c r="A516" s="176"/>
      <c r="B516" s="177"/>
      <c r="C516" s="24"/>
      <c r="D516" s="24"/>
      <c r="E516" s="24"/>
      <c r="F516" s="24"/>
      <c r="G516" s="24"/>
      <c r="H516" s="24"/>
      <c r="I516" s="24"/>
      <c r="J516" s="24"/>
      <c r="Q516" s="73"/>
      <c r="R516" s="73"/>
    </row>
    <row r="517" spans="1:18" s="69" customFormat="1" ht="36" customHeight="1">
      <c r="A517" s="176"/>
      <c r="B517" s="177"/>
      <c r="C517" s="24"/>
      <c r="D517" s="24"/>
      <c r="E517" s="24"/>
      <c r="F517" s="24"/>
      <c r="G517" s="24"/>
      <c r="H517" s="24"/>
      <c r="I517" s="24"/>
      <c r="J517" s="24"/>
      <c r="Q517" s="24"/>
      <c r="R517" s="24"/>
    </row>
    <row r="518" spans="1:18" s="69" customFormat="1" ht="26.1" customHeight="1">
      <c r="A518" s="176"/>
      <c r="B518" s="177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</row>
    <row r="519" spans="1:18" s="24" customFormat="1" ht="26.1" customHeight="1">
      <c r="A519" s="176"/>
      <c r="B519" s="177"/>
      <c r="K519" s="69"/>
      <c r="L519" s="69"/>
      <c r="M519" s="69"/>
      <c r="N519" s="69"/>
      <c r="O519" s="69"/>
      <c r="P519" s="69"/>
    </row>
    <row r="520" spans="1:18" s="69" customFormat="1" ht="26.1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</row>
    <row r="521" spans="1:18" s="24" customFormat="1" ht="26.1" customHeight="1">
      <c r="A521" s="176"/>
      <c r="B521" s="177"/>
      <c r="K521" s="69"/>
      <c r="L521" s="69"/>
      <c r="M521" s="69"/>
      <c r="N521" s="69"/>
      <c r="O521" s="69"/>
      <c r="P521" s="69"/>
      <c r="Q521" s="69"/>
      <c r="R521" s="69"/>
    </row>
    <row r="522" spans="1:18" s="69" customFormat="1" ht="37.5" customHeight="1">
      <c r="A522" s="181"/>
      <c r="B522" s="181"/>
      <c r="C522" s="24"/>
      <c r="D522" s="24"/>
      <c r="E522" s="24"/>
      <c r="F522" s="24"/>
      <c r="G522" s="24"/>
      <c r="H522" s="24"/>
      <c r="I522" s="24"/>
      <c r="J522" s="24"/>
      <c r="Q522" s="24"/>
      <c r="R522" s="24"/>
    </row>
    <row r="523" spans="1:18" s="24" customFormat="1" ht="42" customHeight="1">
      <c r="A523" s="181"/>
      <c r="B523" s="182"/>
      <c r="I523" s="123"/>
      <c r="J523" s="123"/>
      <c r="Q523" s="69"/>
      <c r="R523" s="69"/>
    </row>
    <row r="524" spans="1:18" s="69" customFormat="1" ht="45" customHeight="1">
      <c r="A524" s="185"/>
      <c r="B524" s="185"/>
      <c r="C524" s="24"/>
      <c r="D524" s="24"/>
      <c r="E524" s="24"/>
      <c r="F524" s="24"/>
      <c r="G524" s="24"/>
      <c r="H524" s="24"/>
      <c r="I524" s="24"/>
      <c r="J524" s="24"/>
    </row>
    <row r="525" spans="1:18" s="24" customFormat="1" ht="32.25" customHeight="1">
      <c r="A525" s="176"/>
      <c r="B525" s="177"/>
      <c r="K525" s="69"/>
      <c r="L525" s="69"/>
      <c r="M525" s="69"/>
      <c r="N525" s="69"/>
      <c r="O525" s="69"/>
      <c r="P525" s="69"/>
      <c r="Q525" s="69"/>
      <c r="R525" s="69"/>
    </row>
    <row r="526" spans="1:18" s="24" customFormat="1" ht="26.1" customHeight="1">
      <c r="A526" s="176"/>
      <c r="B526" s="177"/>
      <c r="K526" s="69"/>
      <c r="L526" s="69"/>
      <c r="M526" s="69"/>
      <c r="N526" s="69"/>
      <c r="O526" s="69"/>
      <c r="P526" s="69"/>
      <c r="Q526" s="69"/>
      <c r="R526" s="69"/>
    </row>
    <row r="527" spans="1:18" s="24" customFormat="1" ht="26.1" customHeight="1">
      <c r="A527" s="201"/>
      <c r="B527" s="201"/>
      <c r="C527" s="123"/>
      <c r="D527" s="123"/>
      <c r="E527" s="123"/>
      <c r="F527" s="123"/>
      <c r="G527" s="123"/>
      <c r="H527" s="123"/>
      <c r="K527" s="69"/>
      <c r="L527" s="69"/>
      <c r="M527" s="69"/>
      <c r="N527" s="69"/>
      <c r="O527" s="69"/>
      <c r="P527" s="69"/>
    </row>
    <row r="528" spans="1:18" s="24" customFormat="1" ht="26.1" customHeight="1">
      <c r="A528" s="176"/>
      <c r="B528" s="177"/>
      <c r="Q528" s="69"/>
      <c r="R528" s="69"/>
    </row>
    <row r="529" spans="1:18" s="24" customFormat="1" ht="26.1" customHeight="1">
      <c r="A529" s="176"/>
      <c r="B529" s="177"/>
    </row>
    <row r="530" spans="1:18" s="24" customFormat="1" ht="26.1" customHeight="1">
      <c r="A530" s="176"/>
      <c r="B530" s="177"/>
      <c r="K530" s="69"/>
      <c r="L530" s="69"/>
      <c r="M530" s="69"/>
      <c r="N530" s="69"/>
      <c r="O530" s="69"/>
      <c r="P530" s="69"/>
      <c r="Q530" s="69"/>
      <c r="R530" s="69"/>
    </row>
    <row r="531" spans="1:18" s="69" customFormat="1" ht="26.1" customHeight="1">
      <c r="A531" s="176"/>
      <c r="B531" s="177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</row>
    <row r="532" spans="1:18" s="69" customFormat="1" ht="26.1" customHeight="1">
      <c r="A532" s="176"/>
      <c r="B532" s="176"/>
      <c r="C532" s="24"/>
      <c r="D532" s="24"/>
      <c r="E532" s="24"/>
      <c r="F532" s="24"/>
      <c r="G532" s="24"/>
      <c r="H532" s="24"/>
      <c r="I532" s="24"/>
      <c r="J532" s="24"/>
    </row>
    <row r="533" spans="1:18" s="69" customFormat="1" ht="26.1" customHeight="1">
      <c r="A533" s="176"/>
      <c r="B533" s="176"/>
      <c r="C533" s="24"/>
      <c r="D533" s="24"/>
      <c r="E533" s="24"/>
      <c r="F533" s="24"/>
      <c r="G533" s="24"/>
      <c r="H533" s="24"/>
      <c r="I533" s="24"/>
      <c r="J533" s="24"/>
      <c r="Q533" s="24"/>
      <c r="R533" s="24"/>
    </row>
    <row r="534" spans="1:18" s="69" customFormat="1" ht="26.1" customHeight="1">
      <c r="A534" s="176"/>
      <c r="B534" s="177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</row>
    <row r="535" spans="1:18" s="69" customFormat="1" ht="26.1" customHeight="1">
      <c r="A535" s="176"/>
      <c r="B535" s="176"/>
      <c r="C535" s="24"/>
      <c r="D535" s="24"/>
      <c r="E535" s="24"/>
      <c r="F535" s="24"/>
      <c r="G535" s="24"/>
      <c r="H535" s="24"/>
      <c r="I535" s="24"/>
      <c r="J535" s="24"/>
      <c r="Q535" s="24"/>
      <c r="R535" s="24"/>
    </row>
    <row r="536" spans="1:18" s="24" customFormat="1" ht="26.1" customHeight="1">
      <c r="A536" s="176"/>
      <c r="B536" s="177"/>
    </row>
    <row r="537" spans="1:18" s="69" customFormat="1" ht="26.1" customHeight="1">
      <c r="A537" s="176"/>
      <c r="B537" s="177"/>
      <c r="C537" s="24"/>
      <c r="D537" s="24"/>
      <c r="E537" s="24"/>
      <c r="F537" s="24"/>
      <c r="G537" s="24"/>
      <c r="H537" s="24"/>
      <c r="I537" s="24"/>
      <c r="J537" s="24"/>
      <c r="Q537" s="24"/>
      <c r="R537" s="24"/>
    </row>
    <row r="538" spans="1:18" s="69" customFormat="1" ht="35.25" customHeight="1">
      <c r="A538" s="176"/>
      <c r="B538" s="176"/>
      <c r="C538" s="24"/>
      <c r="D538" s="24"/>
      <c r="E538" s="24"/>
      <c r="F538" s="24"/>
      <c r="G538" s="24"/>
      <c r="H538" s="24"/>
      <c r="I538" s="24"/>
      <c r="J538" s="24"/>
      <c r="Q538" s="24"/>
      <c r="R538" s="24"/>
    </row>
    <row r="539" spans="1:18" s="24" customFormat="1" ht="26.1" customHeight="1">
      <c r="A539" s="176"/>
      <c r="B539" s="177"/>
      <c r="K539" s="22" t="e">
        <f>#REF!</f>
        <v>#REF!</v>
      </c>
      <c r="Q539" s="69"/>
      <c r="R539" s="69"/>
    </row>
    <row r="540" spans="1:18" s="69" customFormat="1" ht="26.1" customHeight="1">
      <c r="A540" s="176"/>
      <c r="B540" s="176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</row>
    <row r="541" spans="1:18" s="69" customFormat="1" ht="26.1" customHeight="1">
      <c r="A541" s="176"/>
      <c r="B541" s="177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</row>
    <row r="542" spans="1:18" s="69" customFormat="1" ht="26.1" customHeight="1">
      <c r="A542" s="176"/>
      <c r="B542" s="177"/>
      <c r="C542" s="24"/>
      <c r="D542" s="24"/>
      <c r="E542" s="24"/>
      <c r="F542" s="24"/>
      <c r="G542" s="24"/>
      <c r="H542" s="24"/>
      <c r="I542" s="24"/>
      <c r="J542" s="24"/>
    </row>
    <row r="543" spans="1:18" s="69" customFormat="1" ht="26.1" customHeight="1">
      <c r="A543" s="176"/>
      <c r="B543" s="176"/>
      <c r="C543" s="24"/>
      <c r="D543" s="24"/>
      <c r="E543" s="24"/>
      <c r="F543" s="24"/>
      <c r="G543" s="24"/>
      <c r="H543" s="24"/>
      <c r="I543" s="24"/>
      <c r="J543" s="24"/>
    </row>
    <row r="544" spans="1:18" s="69" customFormat="1" ht="26.1" customHeight="1">
      <c r="A544" s="176"/>
      <c r="B544" s="176"/>
      <c r="C544" s="24"/>
      <c r="D544" s="24"/>
      <c r="E544" s="24"/>
      <c r="F544" s="24"/>
      <c r="G544" s="24"/>
      <c r="H544" s="24"/>
      <c r="I544" s="24"/>
      <c r="J544" s="24"/>
      <c r="K544" s="175"/>
      <c r="L544" s="175"/>
      <c r="M544" s="175"/>
      <c r="N544" s="175"/>
      <c r="O544" s="175"/>
      <c r="P544" s="175"/>
      <c r="Q544" s="24"/>
      <c r="R544" s="24"/>
    </row>
    <row r="545" spans="1:18" s="24" customFormat="1" ht="26.1" customHeight="1">
      <c r="A545" s="176"/>
      <c r="B545" s="176"/>
      <c r="K545" s="69"/>
      <c r="L545" s="69"/>
      <c r="M545" s="69"/>
      <c r="N545" s="69"/>
      <c r="O545" s="69"/>
      <c r="P545" s="69"/>
      <c r="Q545" s="69"/>
      <c r="R545" s="69"/>
    </row>
    <row r="546" spans="1:18" s="24" customFormat="1" ht="32.25" customHeight="1">
      <c r="A546" s="176"/>
      <c r="B546" s="177"/>
      <c r="K546" s="69"/>
      <c r="L546" s="69"/>
      <c r="M546" s="69"/>
      <c r="N546" s="69"/>
      <c r="O546" s="69"/>
      <c r="P546" s="69"/>
      <c r="Q546" s="69"/>
      <c r="R546" s="69"/>
    </row>
    <row r="547" spans="1:18" s="69" customFormat="1" ht="26.1" customHeight="1">
      <c r="A547" s="176"/>
      <c r="B547" s="177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</row>
    <row r="548" spans="1:18" s="24" customFormat="1" ht="26.1" customHeight="1">
      <c r="A548" s="176"/>
      <c r="B548" s="176"/>
      <c r="K548" s="69"/>
      <c r="L548" s="69"/>
      <c r="M548" s="69"/>
      <c r="N548" s="69"/>
      <c r="O548" s="69"/>
      <c r="P548" s="69"/>
      <c r="Q548" s="69"/>
      <c r="R548" s="69"/>
    </row>
    <row r="549" spans="1:18" s="69" customFormat="1" ht="26.1" customHeight="1">
      <c r="A549" s="176"/>
      <c r="B549" s="177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</row>
    <row r="550" spans="1:18" s="24" customFormat="1" ht="26.1" customHeight="1">
      <c r="A550" s="176"/>
      <c r="B550" s="177"/>
      <c r="K550" s="69"/>
      <c r="L550" s="69"/>
      <c r="M550" s="69"/>
      <c r="N550" s="69"/>
      <c r="O550" s="69"/>
      <c r="P550" s="69"/>
      <c r="Q550" s="69"/>
      <c r="R550" s="69"/>
    </row>
    <row r="551" spans="1:18" s="69" customFormat="1" ht="26.1" customHeight="1">
      <c r="A551" s="176"/>
      <c r="B551" s="176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</row>
    <row r="552" spans="1:18" s="24" customFormat="1" ht="26.1" customHeight="1">
      <c r="A552" s="176"/>
      <c r="B552" s="177"/>
      <c r="K552" s="69"/>
      <c r="L552" s="69"/>
      <c r="M552" s="69"/>
      <c r="N552" s="69"/>
      <c r="O552" s="69"/>
      <c r="P552" s="69"/>
      <c r="Q552" s="69"/>
      <c r="R552" s="69"/>
    </row>
    <row r="553" spans="1:18" s="69" customFormat="1" ht="26.1" customHeight="1">
      <c r="A553" s="170"/>
      <c r="B553" s="170"/>
      <c r="C553" s="24"/>
      <c r="D553" s="24"/>
      <c r="E553" s="24"/>
      <c r="F553" s="24"/>
      <c r="G553" s="24"/>
      <c r="H553" s="24"/>
      <c r="I553" s="24"/>
      <c r="J553" s="24"/>
      <c r="Q553" s="24"/>
      <c r="R553" s="24"/>
    </row>
    <row r="554" spans="1:18" s="69" customFormat="1" ht="30.75" customHeight="1">
      <c r="A554" s="170"/>
      <c r="B554" s="171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</row>
    <row r="555" spans="1:18" s="24" customFormat="1" ht="26.1" customHeight="1">
      <c r="A555" s="170"/>
      <c r="B555" s="170"/>
      <c r="K555" s="69"/>
      <c r="L555" s="69"/>
      <c r="M555" s="69"/>
      <c r="N555" s="69"/>
      <c r="O555" s="69"/>
      <c r="P555" s="69"/>
      <c r="Q555" s="69"/>
      <c r="R555" s="69"/>
    </row>
    <row r="556" spans="1:18" s="69" customFormat="1" ht="26.1" customHeight="1">
      <c r="A556" s="170"/>
      <c r="B556" s="171"/>
      <c r="C556" s="24"/>
      <c r="D556" s="24"/>
      <c r="E556" s="24"/>
      <c r="F556" s="24"/>
      <c r="G556" s="24"/>
      <c r="H556" s="24"/>
      <c r="I556" s="24"/>
      <c r="J556" s="24"/>
      <c r="K556" s="73"/>
      <c r="L556" s="73"/>
      <c r="M556" s="73"/>
      <c r="N556" s="73"/>
      <c r="O556" s="73"/>
      <c r="P556" s="73"/>
      <c r="Q556" s="24"/>
      <c r="R556" s="24"/>
    </row>
    <row r="557" spans="1:18" s="24" customFormat="1" ht="26.1" customHeight="1">
      <c r="A557" s="170"/>
      <c r="B557" s="171"/>
      <c r="Q557" s="69"/>
      <c r="R557" s="69"/>
    </row>
    <row r="558" spans="1:18" s="123" customFormat="1" ht="26.1" customHeight="1">
      <c r="A558" s="170"/>
      <c r="B558" s="170"/>
      <c r="C558" s="24"/>
      <c r="D558" s="24"/>
      <c r="E558" s="24"/>
      <c r="F558" s="24"/>
      <c r="G558" s="24"/>
      <c r="H558" s="24"/>
      <c r="I558" s="24"/>
      <c r="J558" s="24"/>
      <c r="K558" s="69"/>
      <c r="L558" s="69"/>
      <c r="M558" s="69"/>
      <c r="N558" s="69"/>
      <c r="O558" s="69"/>
      <c r="P558" s="69"/>
      <c r="Q558" s="24"/>
      <c r="R558" s="24"/>
    </row>
    <row r="559" spans="1:18" s="24" customFormat="1" ht="26.1" customHeight="1">
      <c r="A559" s="170"/>
      <c r="B559" s="171"/>
      <c r="Q559" s="69"/>
      <c r="R559" s="69"/>
    </row>
    <row r="560" spans="1:18" s="69" customFormat="1" ht="26.1" customHeight="1">
      <c r="A560" s="176"/>
      <c r="B560" s="177"/>
      <c r="C560" s="24"/>
      <c r="D560" s="24"/>
      <c r="E560" s="24"/>
      <c r="F560" s="24"/>
      <c r="G560" s="24"/>
      <c r="H560" s="24"/>
      <c r="I560" s="24"/>
      <c r="J560" s="24"/>
      <c r="Q560" s="24"/>
      <c r="R560" s="24"/>
    </row>
    <row r="561" spans="1:18" s="24" customFormat="1" ht="26.1" customHeight="1">
      <c r="A561" s="170"/>
      <c r="B561" s="170"/>
      <c r="K561" s="69"/>
      <c r="L561" s="69"/>
      <c r="M561" s="69"/>
      <c r="N561" s="69"/>
      <c r="O561" s="69"/>
      <c r="P561" s="69"/>
      <c r="Q561" s="69"/>
      <c r="R561" s="69"/>
    </row>
    <row r="562" spans="1:18" s="69" customFormat="1" ht="26.1" customHeight="1">
      <c r="A562" s="170"/>
      <c r="B562" s="171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</row>
    <row r="563" spans="1:18" s="24" customFormat="1" ht="26.1" customHeight="1">
      <c r="A563" s="170"/>
      <c r="B563" s="170"/>
      <c r="K563" s="69"/>
      <c r="L563" s="69"/>
      <c r="M563" s="69"/>
      <c r="N563" s="69"/>
      <c r="O563" s="69"/>
      <c r="P563" s="69"/>
    </row>
    <row r="564" spans="1:18" s="69" customFormat="1" ht="26.1" customHeight="1">
      <c r="A564" s="170"/>
      <c r="B564" s="171"/>
      <c r="C564" s="24"/>
      <c r="D564" s="24"/>
      <c r="E564" s="24"/>
      <c r="F564" s="24"/>
      <c r="G564" s="24"/>
      <c r="H564" s="24"/>
      <c r="I564" s="24"/>
      <c r="J564" s="24"/>
    </row>
    <row r="565" spans="1:18" s="24" customFormat="1" ht="26.1" customHeight="1">
      <c r="A565" s="170"/>
      <c r="B565" s="171"/>
      <c r="K565" s="69"/>
      <c r="L565" s="69"/>
      <c r="M565" s="69"/>
      <c r="N565" s="69"/>
      <c r="O565" s="69"/>
      <c r="P565" s="69"/>
    </row>
    <row r="566" spans="1:18" s="69" customFormat="1" ht="44.25" customHeight="1">
      <c r="A566" s="170"/>
      <c r="B566" s="170"/>
      <c r="C566" s="24"/>
      <c r="D566" s="24"/>
      <c r="E566" s="24"/>
      <c r="F566" s="24"/>
      <c r="G566" s="24"/>
      <c r="H566" s="24"/>
      <c r="I566" s="24"/>
      <c r="J566" s="24"/>
      <c r="Q566" s="123"/>
      <c r="R566" s="123"/>
    </row>
    <row r="567" spans="1:18" s="24" customFormat="1" ht="44.25" customHeight="1">
      <c r="A567" s="170"/>
      <c r="B567" s="171"/>
    </row>
    <row r="568" spans="1:18" s="69" customFormat="1" ht="26.1" customHeight="1">
      <c r="A568" s="170"/>
      <c r="B568" s="171"/>
      <c r="C568" s="24"/>
      <c r="D568" s="24"/>
      <c r="E568" s="24"/>
      <c r="F568" s="24"/>
      <c r="G568" s="24"/>
      <c r="H568" s="24"/>
      <c r="I568" s="24"/>
      <c r="J568" s="24"/>
    </row>
    <row r="569" spans="1:18" s="73" customFormat="1" ht="26.1" customHeight="1">
      <c r="A569" s="170"/>
      <c r="B569" s="171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</row>
    <row r="570" spans="1:18" s="69" customFormat="1" ht="26.1" customHeight="1">
      <c r="A570" s="170"/>
      <c r="B570" s="171"/>
      <c r="C570" s="24"/>
      <c r="D570" s="24"/>
      <c r="E570" s="24"/>
      <c r="F570" s="24"/>
      <c r="G570" s="24"/>
      <c r="H570" s="24"/>
      <c r="I570" s="24"/>
      <c r="J570" s="24"/>
    </row>
    <row r="571" spans="1:18" s="24" customFormat="1" ht="26.1" customHeight="1">
      <c r="A571" s="170"/>
      <c r="B571" s="170"/>
    </row>
    <row r="572" spans="1:18" s="69" customFormat="1" ht="26.1" customHeight="1">
      <c r="A572" s="170"/>
      <c r="B572" s="171"/>
      <c r="C572" s="24"/>
      <c r="D572" s="24"/>
      <c r="E572" s="24"/>
      <c r="F572" s="24"/>
      <c r="G572" s="24"/>
      <c r="H572" s="24"/>
      <c r="I572" s="24"/>
      <c r="J572" s="24"/>
    </row>
    <row r="573" spans="1:18" s="69" customFormat="1" ht="26.1" customHeight="1">
      <c r="A573" s="170"/>
      <c r="B573" s="170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</row>
    <row r="574" spans="1:18" s="69" customFormat="1" ht="45.75" customHeight="1">
      <c r="A574" s="170"/>
      <c r="B574" s="171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</row>
    <row r="575" spans="1:18" s="24" customFormat="1" ht="45.75" customHeight="1">
      <c r="A575" s="170"/>
      <c r="B575" s="170"/>
    </row>
    <row r="576" spans="1:18" s="69" customFormat="1" ht="26.1" customHeight="1">
      <c r="A576" s="170"/>
      <c r="B576" s="171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</row>
    <row r="577" spans="1:18" s="69" customFormat="1" ht="26.1" customHeight="1">
      <c r="A577" s="170"/>
      <c r="B577" s="170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73"/>
      <c r="R577" s="73"/>
    </row>
    <row r="578" spans="1:18" s="69" customFormat="1" ht="26.1" customHeight="1">
      <c r="A578" s="170"/>
      <c r="B578" s="170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</row>
    <row r="579" spans="1:18" s="24" customFormat="1" ht="30.75" customHeight="1">
      <c r="A579" s="170"/>
      <c r="B579" s="170"/>
      <c r="K579" s="69"/>
      <c r="L579" s="69"/>
      <c r="M579" s="69"/>
      <c r="N579" s="69"/>
      <c r="O579" s="69"/>
      <c r="P579" s="69"/>
    </row>
    <row r="580" spans="1:18" s="69" customFormat="1" ht="26.1" customHeight="1">
      <c r="A580" s="170"/>
      <c r="B580" s="170"/>
      <c r="C580" s="24"/>
      <c r="D580" s="24"/>
      <c r="E580" s="24"/>
      <c r="F580" s="24"/>
      <c r="G580" s="24"/>
      <c r="H580" s="24"/>
      <c r="I580" s="24"/>
      <c r="J580" s="24"/>
    </row>
    <row r="581" spans="1:18" s="24" customFormat="1" ht="26.1" customHeight="1">
      <c r="A581" s="170"/>
      <c r="B581" s="170"/>
      <c r="K581" s="69"/>
      <c r="L581" s="69"/>
      <c r="M581" s="69"/>
      <c r="N581" s="69"/>
      <c r="O581" s="69"/>
      <c r="P581" s="69"/>
      <c r="Q581" s="69"/>
      <c r="R581" s="69"/>
    </row>
    <row r="582" spans="1:18" s="24" customFormat="1" ht="26.1" customHeight="1">
      <c r="A582" s="170"/>
      <c r="B582" s="170"/>
      <c r="K582" s="69"/>
      <c r="L582" s="69"/>
      <c r="M582" s="69"/>
      <c r="N582" s="69"/>
      <c r="O582" s="69"/>
      <c r="P582" s="69"/>
      <c r="Q582" s="69"/>
      <c r="R582" s="69"/>
    </row>
    <row r="583" spans="1:18" s="24" customFormat="1" ht="26.1" customHeight="1">
      <c r="A583" s="170"/>
      <c r="B583" s="171"/>
      <c r="K583" s="69"/>
      <c r="L583" s="69"/>
      <c r="M583" s="69"/>
      <c r="N583" s="69"/>
      <c r="O583" s="69"/>
      <c r="P583" s="69"/>
    </row>
    <row r="584" spans="1:18" s="88" customFormat="1" ht="26.1" customHeight="1">
      <c r="A584" s="170"/>
      <c r="B584" s="171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69"/>
      <c r="R584" s="69"/>
    </row>
    <row r="585" spans="1:18" s="69" customFormat="1" ht="26.1" customHeight="1">
      <c r="A585" s="170"/>
      <c r="B585" s="171"/>
      <c r="C585" s="24"/>
      <c r="D585" s="24"/>
      <c r="E585" s="24"/>
      <c r="F585" s="24"/>
      <c r="G585" s="24"/>
      <c r="H585" s="24"/>
      <c r="I585" s="24"/>
      <c r="J585" s="24"/>
    </row>
    <row r="586" spans="1:18" s="69" customFormat="1" ht="35.25" customHeight="1">
      <c r="A586" s="170"/>
      <c r="B586" s="171"/>
      <c r="C586" s="24"/>
      <c r="D586" s="24"/>
      <c r="E586" s="24"/>
      <c r="F586" s="24"/>
      <c r="G586" s="24"/>
      <c r="H586" s="24"/>
      <c r="I586" s="24"/>
      <c r="J586" s="24"/>
    </row>
    <row r="587" spans="1:18" s="69" customFormat="1" ht="38.25" customHeight="1">
      <c r="A587" s="176"/>
      <c r="B587" s="177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</row>
    <row r="588" spans="1:18" s="69" customFormat="1" ht="29.25" customHeight="1">
      <c r="A588" s="187"/>
      <c r="B588" s="187"/>
      <c r="C588" s="24"/>
      <c r="D588" s="24"/>
      <c r="E588" s="24"/>
      <c r="F588" s="24"/>
      <c r="G588" s="24"/>
      <c r="H588" s="24"/>
      <c r="I588" s="24"/>
      <c r="J588" s="24"/>
    </row>
    <row r="589" spans="1:18" s="24" customFormat="1" ht="29.25" customHeight="1">
      <c r="A589" s="187"/>
      <c r="B589" s="219"/>
      <c r="K589" s="69"/>
      <c r="L589" s="69"/>
      <c r="M589" s="69"/>
      <c r="N589" s="69"/>
      <c r="O589" s="69"/>
      <c r="P589" s="69"/>
    </row>
    <row r="590" spans="1:18" s="69" customFormat="1" ht="30.75" customHeight="1">
      <c r="A590" s="187"/>
      <c r="B590" s="219"/>
      <c r="C590" s="24"/>
      <c r="D590" s="24"/>
      <c r="E590" s="24"/>
      <c r="F590" s="24"/>
      <c r="G590" s="24"/>
      <c r="H590" s="24"/>
      <c r="I590" s="24"/>
      <c r="J590" s="24"/>
      <c r="Q590" s="24"/>
      <c r="R590" s="24"/>
    </row>
    <row r="591" spans="1:18" s="175" customFormat="1" ht="34.5" customHeight="1">
      <c r="A591" s="187"/>
      <c r="B591" s="187"/>
      <c r="C591" s="24"/>
      <c r="D591" s="24"/>
      <c r="E591" s="24"/>
      <c r="F591" s="24"/>
      <c r="G591" s="24"/>
      <c r="H591" s="24"/>
      <c r="I591" s="24"/>
      <c r="J591" s="24"/>
      <c r="K591" s="69"/>
      <c r="L591" s="69"/>
      <c r="M591" s="69"/>
      <c r="N591" s="69"/>
      <c r="O591" s="69"/>
      <c r="P591" s="69"/>
      <c r="Q591" s="24"/>
      <c r="R591" s="24"/>
    </row>
    <row r="592" spans="1:18" s="69" customFormat="1" ht="26.1" customHeight="1">
      <c r="A592" s="187"/>
      <c r="B592" s="219"/>
      <c r="C592" s="24"/>
      <c r="D592" s="24"/>
      <c r="E592" s="24"/>
      <c r="F592" s="24"/>
      <c r="G592" s="24"/>
      <c r="H592" s="24"/>
      <c r="I592" s="24"/>
      <c r="J592" s="24"/>
      <c r="Q592" s="88"/>
      <c r="R592" s="88"/>
    </row>
    <row r="593" spans="1:18" s="69" customFormat="1" ht="35.25" customHeight="1">
      <c r="A593" s="187"/>
      <c r="B593" s="219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</row>
    <row r="594" spans="1:18" s="24" customFormat="1" ht="31.5" customHeight="1">
      <c r="A594" s="187"/>
      <c r="B594" s="219"/>
      <c r="Q594" s="69"/>
      <c r="R594" s="69"/>
    </row>
    <row r="595" spans="1:18" s="24" customFormat="1" ht="26.1" customHeight="1">
      <c r="A595" s="187"/>
      <c r="B595" s="219"/>
      <c r="K595" s="69"/>
      <c r="L595" s="69"/>
      <c r="M595" s="69"/>
      <c r="N595" s="69"/>
      <c r="O595" s="69"/>
      <c r="P595" s="69"/>
      <c r="Q595" s="69"/>
      <c r="R595" s="69"/>
    </row>
    <row r="596" spans="1:18" s="24" customFormat="1" ht="26.1" customHeight="1">
      <c r="A596" s="187"/>
      <c r="B596" s="219"/>
      <c r="Q596" s="69"/>
      <c r="R596" s="69"/>
    </row>
    <row r="597" spans="1:18" s="24" customFormat="1" ht="26.1" customHeight="1">
      <c r="A597" s="187"/>
      <c r="B597" s="187"/>
      <c r="K597" s="69"/>
      <c r="L597" s="69"/>
      <c r="M597" s="69"/>
      <c r="N597" s="69"/>
      <c r="O597" s="69"/>
      <c r="P597" s="69"/>
    </row>
    <row r="598" spans="1:18" s="24" customFormat="1" ht="26.1" customHeight="1">
      <c r="A598" s="187"/>
      <c r="B598" s="187"/>
      <c r="Q598" s="69"/>
      <c r="R598" s="69"/>
    </row>
    <row r="599" spans="1:18" s="24" customFormat="1" ht="30.75" customHeight="1">
      <c r="A599" s="187"/>
      <c r="B599" s="219"/>
      <c r="K599" s="69"/>
      <c r="L599" s="69"/>
      <c r="M599" s="69"/>
      <c r="N599" s="69"/>
      <c r="O599" s="69"/>
      <c r="P599" s="69"/>
      <c r="Q599" s="175"/>
      <c r="R599" s="175"/>
    </row>
    <row r="600" spans="1:18" s="69" customFormat="1" ht="26.1" customHeight="1">
      <c r="A600" s="187"/>
      <c r="B600" s="187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</row>
    <row r="601" spans="1:18" s="69" customFormat="1" ht="26.1" customHeight="1">
      <c r="A601" s="187"/>
      <c r="B601" s="219"/>
      <c r="C601" s="24"/>
      <c r="D601" s="24"/>
      <c r="E601" s="24"/>
      <c r="F601" s="24"/>
      <c r="G601" s="24"/>
      <c r="H601" s="24"/>
      <c r="I601" s="24"/>
      <c r="J601" s="24"/>
    </row>
    <row r="602" spans="1:18" s="69" customFormat="1" ht="26.1" customHeight="1">
      <c r="A602" s="170"/>
      <c r="B602" s="170"/>
      <c r="C602" s="24"/>
      <c r="D602" s="24"/>
      <c r="E602" s="24"/>
      <c r="F602" s="24"/>
      <c r="G602" s="24"/>
      <c r="H602" s="24"/>
      <c r="I602" s="24"/>
      <c r="J602" s="24"/>
      <c r="Q602" s="24"/>
      <c r="R602" s="24"/>
    </row>
    <row r="603" spans="1:18" s="69" customFormat="1" ht="26.1" customHeight="1">
      <c r="A603" s="220"/>
      <c r="B603" s="221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</row>
    <row r="604" spans="1:18" s="69" customFormat="1" ht="26.1" customHeight="1">
      <c r="A604" s="220"/>
      <c r="B604" s="220"/>
      <c r="C604" s="24"/>
      <c r="D604" s="24"/>
      <c r="E604" s="24"/>
      <c r="F604" s="24"/>
      <c r="G604" s="24"/>
      <c r="H604" s="24"/>
      <c r="I604" s="24"/>
      <c r="J604" s="24"/>
      <c r="Q604" s="24"/>
      <c r="R604" s="24"/>
    </row>
    <row r="605" spans="1:18" s="24" customFormat="1" ht="26.1" customHeight="1">
      <c r="A605" s="203"/>
      <c r="B605" s="204"/>
    </row>
    <row r="606" spans="1:18" s="69" customFormat="1" ht="26.1" customHeight="1">
      <c r="A606" s="203"/>
      <c r="B606" s="204"/>
      <c r="C606" s="24"/>
      <c r="D606" s="24"/>
      <c r="E606" s="24"/>
      <c r="F606" s="24"/>
      <c r="G606" s="24"/>
      <c r="H606" s="24"/>
      <c r="I606" s="123"/>
      <c r="J606" s="123"/>
      <c r="K606" s="123"/>
      <c r="L606" s="123"/>
      <c r="M606" s="123"/>
      <c r="N606" s="123"/>
      <c r="O606" s="123"/>
      <c r="P606" s="123"/>
      <c r="Q606" s="24"/>
      <c r="R606" s="24"/>
    </row>
    <row r="607" spans="1:18" s="69" customFormat="1" ht="26.1" customHeight="1">
      <c r="A607" s="176"/>
      <c r="B607" s="176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</row>
    <row r="608" spans="1:18" s="69" customFormat="1" ht="26.1" customHeight="1">
      <c r="A608" s="176"/>
      <c r="B608" s="177"/>
      <c r="C608" s="24"/>
      <c r="D608" s="24"/>
      <c r="E608" s="24"/>
      <c r="F608" s="24"/>
      <c r="G608" s="24"/>
      <c r="H608" s="24"/>
      <c r="I608" s="24"/>
      <c r="J608" s="24"/>
    </row>
    <row r="609" spans="1:18" s="24" customFormat="1" ht="26.1" customHeight="1">
      <c r="A609" s="176"/>
      <c r="B609" s="176"/>
      <c r="Q609" s="69"/>
      <c r="R609" s="69"/>
    </row>
    <row r="610" spans="1:18" s="69" customFormat="1" ht="26.1" customHeight="1">
      <c r="A610" s="201"/>
      <c r="B610" s="201"/>
      <c r="C610" s="123"/>
      <c r="D610" s="123"/>
      <c r="E610" s="123"/>
      <c r="F610" s="123"/>
      <c r="G610" s="123"/>
      <c r="H610" s="123"/>
      <c r="I610" s="24"/>
      <c r="J610" s="24"/>
    </row>
    <row r="611" spans="1:18" s="69" customFormat="1" ht="26.1" customHeight="1">
      <c r="A611" s="176"/>
      <c r="B611" s="176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</row>
    <row r="612" spans="1:18" s="69" customFormat="1" ht="26.1" customHeight="1">
      <c r="A612" s="176"/>
      <c r="B612" s="177"/>
      <c r="C612" s="24"/>
      <c r="D612" s="24"/>
      <c r="E612" s="24"/>
      <c r="F612" s="24"/>
      <c r="G612" s="24"/>
      <c r="H612" s="24"/>
      <c r="I612" s="24"/>
      <c r="J612" s="24"/>
    </row>
    <row r="613" spans="1:18" s="24" customFormat="1" ht="26.1" customHeight="1">
      <c r="A613" s="176"/>
      <c r="B613" s="176"/>
    </row>
    <row r="614" spans="1:18" s="69" customFormat="1" ht="26.1" customHeight="1">
      <c r="A614" s="176"/>
      <c r="B614" s="177"/>
      <c r="C614" s="24"/>
      <c r="D614" s="24"/>
      <c r="E614" s="24"/>
      <c r="F614" s="24"/>
      <c r="G614" s="24"/>
      <c r="H614" s="24"/>
      <c r="I614" s="24"/>
      <c r="J614" s="24"/>
    </row>
    <row r="615" spans="1:18" s="24" customFormat="1" ht="26.1" customHeight="1">
      <c r="A615" s="176"/>
      <c r="B615" s="176"/>
      <c r="Q615" s="69"/>
      <c r="R615" s="69"/>
    </row>
    <row r="616" spans="1:18" s="24" customFormat="1" ht="29.25" customHeight="1">
      <c r="A616" s="176"/>
      <c r="B616" s="177"/>
      <c r="K616" s="69"/>
      <c r="L616" s="69"/>
      <c r="M616" s="69"/>
      <c r="N616" s="69"/>
      <c r="O616" s="69"/>
      <c r="P616" s="69"/>
      <c r="Q616" s="69"/>
      <c r="R616" s="69"/>
    </row>
    <row r="617" spans="1:18" s="24" customFormat="1" ht="26.1" customHeight="1">
      <c r="A617" s="176"/>
      <c r="B617" s="176"/>
      <c r="K617" s="222" t="e">
        <f>#REF!</f>
        <v>#REF!</v>
      </c>
      <c r="L617" s="73"/>
      <c r="M617" s="73"/>
      <c r="N617" s="73"/>
      <c r="O617" s="73"/>
      <c r="P617" s="73"/>
    </row>
    <row r="618" spans="1:18" s="69" customFormat="1" ht="26.1" customHeight="1">
      <c r="A618" s="176"/>
      <c r="B618" s="177"/>
      <c r="C618" s="24"/>
      <c r="D618" s="24"/>
      <c r="E618" s="24"/>
      <c r="F618" s="24"/>
      <c r="G618" s="24"/>
      <c r="H618" s="24"/>
      <c r="I618" s="24"/>
      <c r="J618" s="24"/>
    </row>
    <row r="619" spans="1:18" s="24" customFormat="1" ht="26.1" customHeight="1">
      <c r="A619" s="176"/>
      <c r="B619" s="176"/>
      <c r="Q619" s="69"/>
      <c r="R619" s="69"/>
    </row>
    <row r="620" spans="1:18" s="69" customFormat="1" ht="26.1" customHeight="1">
      <c r="A620" s="176"/>
      <c r="B620" s="177"/>
      <c r="C620" s="24"/>
      <c r="D620" s="24"/>
      <c r="E620" s="24"/>
      <c r="F620" s="24"/>
      <c r="G620" s="24"/>
      <c r="H620" s="24"/>
      <c r="I620" s="24"/>
      <c r="J620" s="24"/>
    </row>
    <row r="621" spans="1:18" s="69" customFormat="1" ht="26.1" customHeight="1">
      <c r="A621" s="176"/>
      <c r="B621" s="177"/>
      <c r="C621" s="24"/>
      <c r="D621" s="24"/>
      <c r="E621" s="24"/>
      <c r="F621" s="24"/>
      <c r="G621" s="24"/>
      <c r="H621" s="24"/>
      <c r="I621" s="24"/>
      <c r="J621" s="24"/>
      <c r="Q621" s="24"/>
      <c r="R621" s="24"/>
    </row>
    <row r="622" spans="1:18" s="69" customFormat="1" ht="26.1" customHeight="1">
      <c r="A622" s="176"/>
      <c r="B622" s="177"/>
      <c r="C622" s="24"/>
      <c r="D622" s="24"/>
      <c r="E622" s="24"/>
      <c r="F622" s="24"/>
      <c r="G622" s="24"/>
      <c r="H622" s="24"/>
      <c r="I622" s="24"/>
      <c r="J622" s="24"/>
    </row>
    <row r="623" spans="1:18" s="24" customFormat="1" ht="26.1" customHeight="1">
      <c r="A623" s="176"/>
      <c r="B623" s="176"/>
    </row>
    <row r="624" spans="1:18" s="69" customFormat="1" ht="26.1" customHeight="1">
      <c r="A624" s="176"/>
      <c r="B624" s="177"/>
      <c r="C624" s="24"/>
      <c r="D624" s="24"/>
      <c r="E624" s="24"/>
      <c r="F624" s="24"/>
      <c r="G624" s="24"/>
      <c r="H624" s="24"/>
      <c r="I624" s="24"/>
      <c r="J624" s="24"/>
      <c r="Q624" s="24"/>
      <c r="R624" s="24"/>
    </row>
    <row r="625" spans="1:18" s="24" customFormat="1" ht="26.1" customHeight="1">
      <c r="A625" s="176"/>
      <c r="B625" s="177"/>
      <c r="K625" s="69"/>
      <c r="L625" s="69"/>
      <c r="M625" s="69"/>
      <c r="N625" s="69"/>
      <c r="O625" s="69"/>
      <c r="P625" s="69"/>
    </row>
    <row r="626" spans="1:18" s="69" customFormat="1" ht="30.75" customHeight="1">
      <c r="A626" s="176"/>
      <c r="B626" s="177"/>
      <c r="C626" s="24"/>
      <c r="D626" s="24"/>
      <c r="E626" s="24"/>
      <c r="F626" s="24"/>
      <c r="G626" s="24"/>
      <c r="H626" s="24"/>
      <c r="I626" s="24"/>
      <c r="J626" s="24"/>
    </row>
    <row r="627" spans="1:18" s="69" customFormat="1" ht="26.1" customHeight="1">
      <c r="A627" s="176"/>
      <c r="B627" s="176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</row>
    <row r="628" spans="1:18" s="69" customFormat="1" ht="26.1" customHeight="1">
      <c r="A628" s="176"/>
      <c r="B628" s="177"/>
      <c r="C628" s="24"/>
      <c r="D628" s="24"/>
      <c r="E628" s="24"/>
      <c r="F628" s="24"/>
      <c r="G628" s="24"/>
      <c r="H628" s="24"/>
      <c r="I628" s="24"/>
      <c r="J628" s="24"/>
    </row>
    <row r="629" spans="1:18" s="24" customFormat="1" ht="26.1" customHeight="1">
      <c r="A629" s="176"/>
      <c r="B629" s="177"/>
      <c r="Q629" s="69"/>
      <c r="R629" s="69"/>
    </row>
    <row r="630" spans="1:18" s="24" customFormat="1" ht="26.1" customHeight="1">
      <c r="A630" s="176"/>
      <c r="B630" s="177"/>
      <c r="Q630" s="69"/>
      <c r="R630" s="69"/>
    </row>
    <row r="631" spans="1:18" s="24" customFormat="1" ht="26.1" customHeight="1">
      <c r="A631" s="176"/>
      <c r="B631" s="176"/>
    </row>
    <row r="632" spans="1:18" s="69" customFormat="1" ht="26.1" customHeight="1">
      <c r="A632" s="176"/>
      <c r="B632" s="177"/>
      <c r="C632" s="24"/>
      <c r="D632" s="24"/>
      <c r="E632" s="24"/>
      <c r="F632" s="24"/>
      <c r="G632" s="24"/>
      <c r="H632" s="24"/>
      <c r="I632" s="123"/>
      <c r="J632" s="123"/>
      <c r="K632" s="88"/>
      <c r="L632" s="88"/>
      <c r="M632" s="88"/>
      <c r="N632" s="88"/>
      <c r="O632" s="88"/>
      <c r="P632" s="88"/>
    </row>
    <row r="633" spans="1:18" s="24" customFormat="1" ht="26.1" customHeight="1">
      <c r="A633" s="176"/>
      <c r="B633" s="176"/>
      <c r="K633" s="69"/>
      <c r="L633" s="69"/>
      <c r="M633" s="69"/>
      <c r="N633" s="69"/>
      <c r="O633" s="69"/>
      <c r="P633" s="69"/>
    </row>
    <row r="634" spans="1:18" s="69" customFormat="1" ht="26.1" customHeight="1">
      <c r="A634" s="176"/>
      <c r="B634" s="176"/>
      <c r="C634" s="24"/>
      <c r="D634" s="24"/>
      <c r="E634" s="24"/>
      <c r="F634" s="24"/>
      <c r="G634" s="24"/>
      <c r="H634" s="24"/>
      <c r="I634" s="24"/>
      <c r="J634" s="24"/>
    </row>
    <row r="635" spans="1:18" s="69" customFormat="1" ht="26.1" customHeight="1">
      <c r="A635" s="176"/>
      <c r="B635" s="176"/>
      <c r="C635" s="24"/>
      <c r="D635" s="24"/>
      <c r="E635" s="24"/>
      <c r="F635" s="24"/>
      <c r="G635" s="24"/>
      <c r="H635" s="24"/>
      <c r="I635" s="24"/>
      <c r="J635" s="24"/>
    </row>
    <row r="636" spans="1:18" s="69" customFormat="1" ht="26.1" customHeight="1">
      <c r="A636" s="201"/>
      <c r="B636" s="202"/>
      <c r="C636" s="123"/>
      <c r="D636" s="123"/>
      <c r="E636" s="123"/>
      <c r="F636" s="123"/>
      <c r="G636" s="123"/>
      <c r="H636" s="123"/>
      <c r="I636" s="24"/>
      <c r="J636" s="24"/>
    </row>
    <row r="637" spans="1:18" s="69" customFormat="1" ht="26.1" customHeight="1">
      <c r="A637" s="176"/>
      <c r="B637" s="177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</row>
    <row r="638" spans="1:18" s="24" customFormat="1" ht="26.1" customHeight="1">
      <c r="A638" s="176"/>
      <c r="B638" s="177"/>
      <c r="K638" s="69"/>
      <c r="L638" s="69"/>
      <c r="M638" s="69"/>
      <c r="N638" s="69"/>
      <c r="O638" s="69"/>
      <c r="P638" s="69"/>
    </row>
    <row r="639" spans="1:18" s="69" customFormat="1" ht="26.1" customHeight="1">
      <c r="A639" s="176"/>
      <c r="B639" s="177"/>
      <c r="C639" s="24"/>
      <c r="D639" s="24"/>
      <c r="E639" s="24"/>
      <c r="F639" s="24"/>
      <c r="G639" s="24"/>
      <c r="H639" s="24"/>
      <c r="I639" s="24"/>
      <c r="J639" s="24"/>
      <c r="K639" s="175"/>
      <c r="L639" s="175"/>
      <c r="M639" s="175"/>
      <c r="N639" s="175"/>
      <c r="O639" s="175"/>
      <c r="P639" s="175"/>
      <c r="Q639" s="24"/>
      <c r="R639" s="24"/>
    </row>
    <row r="640" spans="1:18" s="24" customFormat="1" ht="26.1" customHeight="1">
      <c r="A640" s="176"/>
      <c r="B640" s="177"/>
      <c r="K640" s="69"/>
      <c r="L640" s="69"/>
      <c r="M640" s="69"/>
      <c r="N640" s="69"/>
      <c r="O640" s="69"/>
      <c r="P640" s="69"/>
      <c r="Q640" s="69"/>
      <c r="R640" s="69"/>
    </row>
    <row r="641" spans="1:25" s="24" customFormat="1" ht="26.1" customHeight="1">
      <c r="A641" s="176"/>
      <c r="B641" s="176"/>
      <c r="K641" s="69"/>
      <c r="L641" s="69"/>
      <c r="M641" s="69"/>
      <c r="N641" s="69"/>
      <c r="O641" s="69"/>
      <c r="P641" s="69"/>
    </row>
    <row r="642" spans="1:25" s="69" customFormat="1" ht="26.1" customHeight="1">
      <c r="A642" s="176"/>
      <c r="B642" s="177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</row>
    <row r="643" spans="1:25" s="69" customFormat="1" ht="26.1" customHeight="1">
      <c r="A643" s="176"/>
      <c r="B643" s="176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S643" s="213"/>
      <c r="T643" s="213"/>
      <c r="U643" s="213"/>
      <c r="V643" s="213"/>
      <c r="W643" s="213"/>
      <c r="X643" s="214"/>
      <c r="Y643" s="214"/>
    </row>
    <row r="644" spans="1:25" s="69" customFormat="1" ht="26.1" customHeight="1">
      <c r="A644" s="176"/>
      <c r="B644" s="177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S644" s="215"/>
      <c r="T644" s="215"/>
      <c r="U644" s="215"/>
      <c r="V644" s="215"/>
      <c r="W644" s="215"/>
      <c r="X644" s="214"/>
      <c r="Y644" s="214"/>
    </row>
    <row r="645" spans="1:25" s="69" customFormat="1" ht="26.1" customHeight="1">
      <c r="A645" s="176"/>
      <c r="B645" s="177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S645" s="225"/>
      <c r="T645" s="244"/>
      <c r="U645" s="215"/>
      <c r="V645" s="215"/>
      <c r="W645" s="215"/>
      <c r="X645" s="214"/>
      <c r="Y645" s="214"/>
    </row>
    <row r="646" spans="1:25" s="69" customFormat="1" ht="26.1" customHeight="1">
      <c r="A646" s="176"/>
      <c r="B646" s="176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25"/>
      <c r="T646" s="244"/>
      <c r="U646" s="215"/>
      <c r="V646" s="215"/>
      <c r="W646" s="215"/>
      <c r="X646" s="214"/>
      <c r="Y646" s="214"/>
    </row>
    <row r="647" spans="1:25" s="69" customFormat="1" ht="26.1" customHeight="1">
      <c r="A647" s="176"/>
      <c r="B647" s="176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S647" s="225"/>
      <c r="T647" s="244"/>
      <c r="U647" s="215"/>
      <c r="V647" s="215"/>
      <c r="W647" s="215"/>
      <c r="X647" s="214"/>
      <c r="Y647" s="214"/>
    </row>
    <row r="648" spans="1:25" s="24" customFormat="1" ht="26.1" customHeight="1">
      <c r="A648" s="176"/>
      <c r="B648" s="176"/>
      <c r="K648" s="69"/>
      <c r="L648" s="69"/>
      <c r="M648" s="69"/>
      <c r="N648" s="69"/>
      <c r="O648" s="69"/>
      <c r="P648" s="69"/>
      <c r="S648" s="227"/>
      <c r="T648" s="237"/>
      <c r="U648" s="216"/>
      <c r="V648" s="216"/>
      <c r="W648" s="216"/>
      <c r="X648" s="217"/>
      <c r="Y648" s="217"/>
    </row>
    <row r="649" spans="1:25" s="69" customFormat="1" ht="26.1" customHeight="1">
      <c r="A649" s="176"/>
      <c r="B649" s="176"/>
      <c r="C649" s="24"/>
      <c r="D649" s="24"/>
      <c r="E649" s="24"/>
      <c r="F649" s="24"/>
      <c r="G649" s="24"/>
      <c r="H649" s="24"/>
      <c r="I649" s="24"/>
      <c r="J649" s="24"/>
      <c r="Q649" s="24"/>
      <c r="R649" s="24"/>
      <c r="S649" s="225"/>
      <c r="T649" s="244"/>
      <c r="U649" s="215"/>
      <c r="V649" s="215"/>
      <c r="W649" s="215"/>
      <c r="X649" s="214"/>
      <c r="Y649" s="214"/>
    </row>
    <row r="650" spans="1:25" s="24" customFormat="1" ht="26.1" customHeight="1">
      <c r="A650" s="176"/>
      <c r="B650" s="176"/>
      <c r="K650" s="69"/>
      <c r="L650" s="69"/>
      <c r="M650" s="69"/>
      <c r="N650" s="69"/>
      <c r="O650" s="69"/>
      <c r="P650" s="69"/>
      <c r="Q650" s="69"/>
      <c r="R650" s="69"/>
      <c r="S650" s="216"/>
      <c r="T650" s="216"/>
      <c r="U650" s="216"/>
      <c r="V650" s="216"/>
      <c r="W650" s="216"/>
      <c r="X650" s="217"/>
      <c r="Y650" s="217"/>
    </row>
    <row r="651" spans="1:25" s="69" customFormat="1" ht="26.1" customHeight="1">
      <c r="A651" s="176"/>
      <c r="B651" s="176"/>
      <c r="C651" s="24"/>
      <c r="D651" s="24"/>
      <c r="E651" s="24"/>
      <c r="F651" s="24"/>
      <c r="G651" s="24"/>
      <c r="H651" s="24"/>
      <c r="I651" s="24"/>
      <c r="J651" s="24"/>
      <c r="Q651" s="212"/>
      <c r="R651" s="223"/>
      <c r="S651" s="215"/>
      <c r="T651" s="215"/>
      <c r="U651" s="215"/>
      <c r="V651" s="215"/>
      <c r="W651" s="215"/>
      <c r="X651" s="214"/>
      <c r="Y651" s="214"/>
    </row>
    <row r="652" spans="1:25" s="69" customFormat="1" ht="42" customHeight="1">
      <c r="A652" s="176"/>
      <c r="B652" s="177"/>
      <c r="C652" s="24"/>
      <c r="D652" s="24"/>
      <c r="E652" s="24"/>
      <c r="F652" s="24"/>
      <c r="G652" s="24"/>
      <c r="H652" s="24"/>
      <c r="I652" s="123"/>
      <c r="J652" s="123"/>
      <c r="K652" s="88"/>
      <c r="L652" s="88"/>
      <c r="Q652" s="215"/>
      <c r="R652" s="215"/>
    </row>
    <row r="653" spans="1:25" s="69" customFormat="1" ht="36.75" customHeight="1">
      <c r="A653" s="176"/>
      <c r="B653" s="177"/>
      <c r="C653" s="24"/>
      <c r="D653" s="24"/>
      <c r="E653" s="24"/>
      <c r="F653" s="24"/>
      <c r="G653" s="24"/>
      <c r="H653" s="24"/>
      <c r="I653" s="123"/>
      <c r="J653" s="123"/>
      <c r="K653" s="123"/>
      <c r="L653" s="123"/>
      <c r="M653" s="24"/>
      <c r="N653" s="24"/>
      <c r="O653" s="24"/>
      <c r="P653" s="24"/>
      <c r="Q653" s="224"/>
      <c r="R653" s="225"/>
      <c r="S653" s="88"/>
      <c r="T653" s="88"/>
      <c r="U653" s="88"/>
      <c r="V653" s="88"/>
      <c r="W653" s="88"/>
    </row>
    <row r="654" spans="1:25" s="69" customFormat="1" ht="26.1" customHeight="1">
      <c r="A654" s="176"/>
      <c r="B654" s="177"/>
      <c r="C654" s="24"/>
      <c r="D654" s="24"/>
      <c r="E654" s="24"/>
      <c r="F654" s="24"/>
      <c r="G654" s="24"/>
      <c r="H654" s="24"/>
      <c r="I654" s="123"/>
      <c r="J654" s="123"/>
      <c r="K654" s="88"/>
      <c r="L654" s="88"/>
      <c r="Q654" s="224"/>
      <c r="R654" s="225"/>
    </row>
    <row r="655" spans="1:25" s="24" customFormat="1" ht="26.1" customHeight="1">
      <c r="A655" s="176"/>
      <c r="B655" s="177"/>
      <c r="I655" s="123"/>
      <c r="J655" s="123"/>
      <c r="K655" s="88"/>
      <c r="L655" s="88"/>
      <c r="M655" s="69"/>
      <c r="N655" s="69"/>
      <c r="O655" s="69"/>
      <c r="P655" s="69"/>
      <c r="Q655" s="224"/>
      <c r="R655" s="225"/>
    </row>
    <row r="656" spans="1:25" s="69" customFormat="1" ht="26.1" customHeight="1">
      <c r="A656" s="201"/>
      <c r="B656" s="202"/>
      <c r="C656" s="123"/>
      <c r="D656" s="123"/>
      <c r="E656" s="123"/>
      <c r="F656" s="123"/>
      <c r="G656" s="123"/>
      <c r="H656" s="123"/>
      <c r="I656" s="24"/>
      <c r="J656" s="24"/>
      <c r="Q656" s="226"/>
      <c r="R656" s="227"/>
    </row>
    <row r="657" spans="1:18" s="24" customFormat="1" ht="26.1" customHeight="1">
      <c r="A657" s="201"/>
      <c r="B657" s="201"/>
      <c r="C657" s="123"/>
      <c r="D657" s="123"/>
      <c r="E657" s="123"/>
      <c r="F657" s="123"/>
      <c r="G657" s="123"/>
      <c r="H657" s="123"/>
      <c r="Q657" s="224"/>
      <c r="R657" s="225"/>
    </row>
    <row r="658" spans="1:18" s="24" customFormat="1" ht="26.1" customHeight="1">
      <c r="A658" s="201"/>
      <c r="B658" s="202"/>
      <c r="C658" s="123"/>
      <c r="D658" s="123"/>
      <c r="E658" s="123"/>
      <c r="F658" s="123"/>
      <c r="G658" s="123"/>
      <c r="H658" s="123"/>
      <c r="K658" s="69"/>
      <c r="L658" s="69"/>
      <c r="M658" s="69"/>
      <c r="N658" s="69"/>
      <c r="O658" s="69"/>
      <c r="P658" s="69"/>
      <c r="Q658" s="216"/>
      <c r="R658" s="216"/>
    </row>
    <row r="659" spans="1:18" s="69" customFormat="1" ht="26.1" customHeight="1">
      <c r="A659" s="201"/>
      <c r="B659" s="202"/>
      <c r="C659" s="123"/>
      <c r="D659" s="123"/>
      <c r="E659" s="123"/>
      <c r="F659" s="123"/>
      <c r="G659" s="123"/>
      <c r="H659" s="123"/>
      <c r="I659" s="24"/>
      <c r="J659" s="24"/>
      <c r="Q659" s="215"/>
      <c r="R659" s="215"/>
    </row>
    <row r="660" spans="1:18" s="69" customFormat="1" ht="26.1" customHeight="1">
      <c r="A660" s="176"/>
      <c r="B660" s="177"/>
      <c r="C660" s="24"/>
      <c r="D660" s="24"/>
      <c r="E660" s="24"/>
      <c r="F660" s="24"/>
      <c r="G660" s="24"/>
      <c r="H660" s="24"/>
      <c r="I660" s="24"/>
      <c r="J660" s="24"/>
    </row>
    <row r="661" spans="1:18" s="69" customFormat="1" ht="26.1" customHeight="1">
      <c r="A661" s="176"/>
      <c r="B661" s="176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88"/>
      <c r="R661" s="88"/>
    </row>
    <row r="662" spans="1:18" s="69" customFormat="1" ht="26.1" customHeight="1">
      <c r="A662" s="176"/>
      <c r="B662" s="177"/>
      <c r="C662" s="24"/>
      <c r="D662" s="24"/>
      <c r="E662" s="24"/>
      <c r="F662" s="24"/>
      <c r="G662" s="24"/>
      <c r="H662" s="24"/>
      <c r="I662" s="24"/>
      <c r="J662" s="24"/>
    </row>
    <row r="663" spans="1:18" s="24" customFormat="1" ht="26.1" customHeight="1">
      <c r="A663" s="176"/>
      <c r="B663" s="177"/>
    </row>
    <row r="664" spans="1:18" s="69" customFormat="1" ht="26.1" customHeight="1">
      <c r="A664" s="176"/>
      <c r="B664" s="177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</row>
    <row r="665" spans="1:18" s="73" customFormat="1" ht="26.1" customHeight="1">
      <c r="A665" s="176"/>
      <c r="B665" s="176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</row>
    <row r="666" spans="1:18" s="69" customFormat="1" ht="26.1" customHeight="1">
      <c r="A666" s="176"/>
      <c r="B666" s="177"/>
      <c r="C666" s="24"/>
      <c r="D666" s="24"/>
      <c r="E666" s="24"/>
      <c r="F666" s="24"/>
      <c r="G666" s="24"/>
      <c r="H666" s="24"/>
      <c r="I666" s="24"/>
      <c r="J666" s="24"/>
      <c r="Q666" s="24"/>
      <c r="R666" s="24"/>
    </row>
    <row r="667" spans="1:18" s="69" customFormat="1" ht="26.1" customHeight="1">
      <c r="A667" s="228"/>
      <c r="B667" s="228"/>
      <c r="C667" s="24"/>
      <c r="D667" s="24"/>
      <c r="E667" s="24"/>
      <c r="F667" s="24"/>
      <c r="G667" s="24"/>
      <c r="H667" s="24"/>
      <c r="I667" s="229"/>
      <c r="J667" s="229"/>
      <c r="K667" s="229"/>
      <c r="L667" s="229"/>
      <c r="M667" s="229"/>
      <c r="N667" s="229"/>
      <c r="O667" s="24"/>
      <c r="P667" s="24"/>
    </row>
    <row r="668" spans="1:18" s="69" customFormat="1" ht="41.25" customHeight="1">
      <c r="A668" s="176"/>
      <c r="B668" s="176"/>
      <c r="C668" s="24"/>
      <c r="D668" s="24"/>
      <c r="E668" s="24"/>
      <c r="F668" s="24"/>
      <c r="G668" s="24"/>
      <c r="H668" s="24"/>
      <c r="I668" s="230"/>
      <c r="J668" s="230"/>
      <c r="K668" s="231"/>
      <c r="L668" s="231"/>
      <c r="M668" s="231"/>
      <c r="N668" s="231"/>
    </row>
    <row r="669" spans="1:18" s="24" customFormat="1" ht="26.1" customHeight="1">
      <c r="A669" s="176"/>
      <c r="B669" s="176"/>
      <c r="I669" s="188"/>
      <c r="J669" s="188"/>
      <c r="K669" s="232"/>
      <c r="L669" s="232"/>
      <c r="M669" s="189"/>
      <c r="N669" s="189"/>
      <c r="O669" s="69"/>
      <c r="P669" s="69"/>
      <c r="Q669" s="69"/>
      <c r="R669" s="69"/>
    </row>
    <row r="670" spans="1:18" s="24" customFormat="1" ht="26.1" customHeight="1">
      <c r="A670" s="176"/>
      <c r="B670" s="177"/>
      <c r="I670" s="188"/>
      <c r="J670" s="188"/>
      <c r="K670" s="232"/>
      <c r="L670" s="232"/>
      <c r="M670" s="189"/>
      <c r="N670" s="189"/>
      <c r="O670" s="69"/>
      <c r="P670" s="69"/>
      <c r="Q670" s="69"/>
      <c r="R670" s="69"/>
    </row>
    <row r="671" spans="1:18" s="24" customFormat="1" ht="26.1" customHeight="1">
      <c r="A671" s="176"/>
      <c r="B671" s="176"/>
      <c r="C671" s="233"/>
      <c r="D671" s="233"/>
      <c r="E671" s="211"/>
      <c r="F671" s="234"/>
      <c r="G671" s="235"/>
      <c r="H671" s="229"/>
      <c r="I671" s="176"/>
      <c r="J671" s="176"/>
      <c r="K671" s="201"/>
      <c r="L671" s="201"/>
      <c r="M671" s="176"/>
      <c r="N671" s="176"/>
    </row>
    <row r="672" spans="1:18" ht="26.1" customHeight="1">
      <c r="A672" s="176"/>
      <c r="B672" s="177"/>
      <c r="C672" s="230"/>
      <c r="D672" s="230"/>
      <c r="E672" s="230"/>
      <c r="F672" s="230"/>
      <c r="G672" s="230"/>
      <c r="H672" s="230"/>
      <c r="I672" s="172"/>
      <c r="J672" s="172"/>
      <c r="K672" s="173"/>
      <c r="L672" s="173"/>
      <c r="M672" s="173"/>
      <c r="N672" s="173"/>
      <c r="O672" s="69"/>
      <c r="P672" s="69"/>
      <c r="Q672" s="69"/>
      <c r="R672" s="69"/>
    </row>
    <row r="673" spans="1:18" s="175" customFormat="1" ht="26.1" customHeight="1">
      <c r="A673" s="176"/>
      <c r="B673" s="177"/>
      <c r="C673" s="230"/>
      <c r="D673" s="230"/>
      <c r="E673" s="236"/>
      <c r="F673" s="237"/>
      <c r="G673" s="237"/>
      <c r="H673" s="188"/>
      <c r="I673" s="170"/>
      <c r="J673" s="170"/>
      <c r="K673" s="172"/>
      <c r="L673" s="172"/>
      <c r="M673" s="170"/>
      <c r="N673" s="170"/>
      <c r="O673" s="24"/>
      <c r="P673" s="24"/>
      <c r="Q673" s="73"/>
      <c r="R673" s="73"/>
    </row>
    <row r="674" spans="1:18" ht="26.1" customHeight="1">
      <c r="A674" s="176"/>
      <c r="B674" s="177"/>
      <c r="C674" s="230"/>
      <c r="D674" s="230"/>
      <c r="E674" s="236"/>
      <c r="F674" s="237"/>
      <c r="G674" s="237"/>
      <c r="H674" s="188"/>
      <c r="I674" s="170"/>
      <c r="J674" s="170"/>
      <c r="K674" s="173"/>
      <c r="L674" s="173"/>
      <c r="M674" s="171"/>
      <c r="N674" s="171"/>
      <c r="O674" s="69"/>
      <c r="P674" s="69"/>
      <c r="Q674" s="69"/>
      <c r="R674" s="69"/>
    </row>
    <row r="675" spans="1:18" s="69" customFormat="1" ht="26.1" customHeight="1">
      <c r="A675" s="176"/>
      <c r="B675" s="176"/>
      <c r="C675" s="230"/>
      <c r="D675" s="230"/>
      <c r="E675" s="238"/>
      <c r="F675" s="237"/>
      <c r="G675" s="237"/>
      <c r="H675" s="176"/>
      <c r="I675" s="172"/>
      <c r="J675" s="172"/>
      <c r="K675" s="173"/>
      <c r="L675" s="173"/>
      <c r="M675" s="173"/>
      <c r="N675" s="173"/>
    </row>
    <row r="676" spans="1:18" s="69" customFormat="1" ht="26.1" customHeight="1">
      <c r="A676" s="176"/>
      <c r="B676" s="177"/>
      <c r="C676" s="227"/>
      <c r="D676" s="227"/>
      <c r="E676" s="239"/>
      <c r="F676" s="237"/>
      <c r="G676" s="237"/>
      <c r="H676" s="172"/>
      <c r="I676" s="170"/>
      <c r="J676" s="170"/>
      <c r="K676" s="173"/>
      <c r="L676" s="173"/>
      <c r="M676" s="171"/>
      <c r="N676" s="171"/>
    </row>
    <row r="677" spans="1:18" s="69" customFormat="1" ht="26.1" customHeight="1">
      <c r="A677" s="176"/>
      <c r="B677" s="176"/>
      <c r="C677" s="227"/>
      <c r="D677" s="227"/>
      <c r="E677" s="239"/>
      <c r="F677" s="237"/>
      <c r="G677" s="237"/>
      <c r="H677" s="170"/>
      <c r="I677" s="24"/>
      <c r="J677" s="24"/>
      <c r="K677" s="24"/>
      <c r="L677" s="24"/>
      <c r="M677" s="24"/>
      <c r="N677" s="24"/>
      <c r="O677" s="24"/>
      <c r="P677" s="24"/>
      <c r="Q677" s="24"/>
      <c r="R677" s="24"/>
    </row>
    <row r="678" spans="1:18" s="69" customFormat="1" ht="26.1" customHeight="1">
      <c r="A678" s="176"/>
      <c r="B678" s="177"/>
      <c r="C678" s="230"/>
      <c r="D678" s="230"/>
      <c r="E678" s="236"/>
      <c r="F678" s="240"/>
      <c r="G678" s="240"/>
      <c r="H678" s="170"/>
      <c r="I678" s="24"/>
      <c r="J678" s="24"/>
      <c r="K678" s="24"/>
      <c r="L678" s="24"/>
      <c r="M678" s="24"/>
      <c r="N678" s="24"/>
      <c r="O678" s="24"/>
      <c r="P678" s="24"/>
      <c r="Q678" s="24"/>
      <c r="R678" s="24"/>
    </row>
    <row r="679" spans="1:18" s="69" customFormat="1" ht="26.1" customHeight="1">
      <c r="A679" s="176"/>
      <c r="B679" s="177"/>
      <c r="C679" s="227"/>
      <c r="D679" s="227"/>
      <c r="E679" s="241"/>
      <c r="F679" s="240"/>
      <c r="G679" s="240"/>
      <c r="H679" s="172"/>
      <c r="I679" s="24"/>
      <c r="J679" s="24"/>
      <c r="K679" s="24"/>
      <c r="L679" s="24"/>
      <c r="M679" s="24"/>
      <c r="N679" s="24"/>
      <c r="O679" s="24"/>
      <c r="P679" s="24"/>
      <c r="Q679" s="24"/>
      <c r="R679" s="24"/>
    </row>
    <row r="680" spans="1:18" s="24" customFormat="1" ht="26.1" customHeight="1">
      <c r="A680" s="176"/>
      <c r="B680" s="177"/>
      <c r="C680" s="230"/>
      <c r="D680" s="230"/>
      <c r="E680" s="238"/>
      <c r="F680" s="242"/>
      <c r="G680" s="242"/>
      <c r="H680" s="170"/>
      <c r="K680" s="69"/>
      <c r="L680" s="69"/>
      <c r="M680" s="69"/>
      <c r="N680" s="69"/>
      <c r="O680" s="69"/>
      <c r="P680" s="69"/>
    </row>
    <row r="681" spans="1:18" s="69" customFormat="1" ht="26.1" customHeight="1">
      <c r="A681" s="176"/>
      <c r="B681" s="176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175"/>
      <c r="R681" s="175"/>
    </row>
    <row r="682" spans="1:18" s="69" customFormat="1" ht="26.1" customHeight="1">
      <c r="A682" s="176"/>
      <c r="B682" s="176"/>
      <c r="C682" s="24"/>
      <c r="D682" s="24"/>
      <c r="E682" s="24"/>
      <c r="F682" s="24"/>
      <c r="G682" s="24"/>
      <c r="H682" s="24"/>
      <c r="I682" s="24"/>
      <c r="J682" s="24"/>
      <c r="Q682" s="24"/>
      <c r="R682" s="24"/>
    </row>
    <row r="683" spans="1:18" s="24" customFormat="1" ht="26.1" customHeight="1">
      <c r="A683" s="176"/>
      <c r="B683" s="176"/>
      <c r="K683" s="69"/>
      <c r="L683" s="69"/>
      <c r="M683" s="69"/>
      <c r="N683" s="69"/>
      <c r="O683" s="69"/>
      <c r="P683" s="69"/>
      <c r="Q683" s="69"/>
      <c r="R683" s="69"/>
    </row>
    <row r="684" spans="1:18" s="69" customFormat="1" ht="26.1" customHeight="1">
      <c r="A684" s="176"/>
      <c r="B684" s="177"/>
      <c r="C684" s="24"/>
      <c r="D684" s="24"/>
      <c r="E684" s="24"/>
      <c r="F684" s="24"/>
      <c r="G684" s="24"/>
      <c r="H684" s="24"/>
      <c r="I684" s="24"/>
      <c r="J684" s="24"/>
    </row>
    <row r="685" spans="1:18" s="69" customFormat="1" ht="26.1" customHeight="1">
      <c r="A685" s="176"/>
      <c r="B685" s="176"/>
      <c r="C685" s="24"/>
      <c r="D685" s="24"/>
      <c r="E685" s="24"/>
      <c r="F685" s="24"/>
      <c r="G685" s="24"/>
      <c r="H685" s="24"/>
      <c r="I685" s="24"/>
      <c r="J685" s="24"/>
    </row>
    <row r="686" spans="1:18" s="69" customFormat="1" ht="26.1" customHeight="1">
      <c r="A686" s="176"/>
      <c r="B686" s="177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</row>
    <row r="687" spans="1:18" s="69" customFormat="1" ht="26.1" customHeight="1">
      <c r="A687" s="176"/>
      <c r="B687" s="177"/>
      <c r="C687" s="24"/>
      <c r="D687" s="24"/>
      <c r="E687" s="24"/>
      <c r="F687" s="24"/>
      <c r="G687" s="24"/>
      <c r="H687" s="24"/>
      <c r="I687" s="24"/>
      <c r="J687" s="24"/>
    </row>
    <row r="688" spans="1:18" s="73" customFormat="1" ht="26.1" customHeight="1">
      <c r="A688" s="176"/>
      <c r="B688" s="177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</row>
    <row r="689" spans="1:18" s="24" customFormat="1" ht="26.1" customHeight="1">
      <c r="A689" s="176"/>
      <c r="B689" s="177"/>
      <c r="Q689" s="69"/>
      <c r="R689" s="69"/>
    </row>
    <row r="690" spans="1:18" s="24" customFormat="1" ht="30.75" customHeight="1">
      <c r="A690" s="170"/>
      <c r="B690" s="170"/>
      <c r="K690" s="69"/>
      <c r="L690" s="69"/>
      <c r="M690" s="69"/>
      <c r="N690" s="69"/>
      <c r="O690" s="69"/>
      <c r="P690" s="69"/>
      <c r="Q690" s="69"/>
      <c r="R690" s="69"/>
    </row>
    <row r="691" spans="1:18" s="69" customFormat="1" ht="26.1" customHeight="1">
      <c r="A691" s="170"/>
      <c r="B691" s="171"/>
      <c r="C691" s="24"/>
      <c r="D691" s="24"/>
      <c r="E691" s="24"/>
      <c r="F691" s="24"/>
      <c r="G691" s="24"/>
      <c r="H691" s="24"/>
      <c r="I691" s="24"/>
      <c r="J691" s="24"/>
      <c r="K691" s="1"/>
      <c r="L691" s="1"/>
      <c r="M691" s="1"/>
      <c r="N691" s="213"/>
      <c r="O691" s="212"/>
      <c r="P691" s="212"/>
      <c r="Q691" s="24"/>
      <c r="R691" s="24"/>
    </row>
    <row r="692" spans="1:18" s="24" customFormat="1" ht="26.1" customHeight="1">
      <c r="A692" s="199"/>
      <c r="B692" s="199"/>
      <c r="K692" s="243"/>
      <c r="L692" s="244"/>
      <c r="M692" s="244"/>
      <c r="N692" s="215"/>
      <c r="O692" s="215"/>
      <c r="P692" s="215"/>
      <c r="Q692" s="69"/>
      <c r="R692" s="69"/>
    </row>
    <row r="693" spans="1:18" s="69" customFormat="1" ht="26.1" customHeight="1">
      <c r="A693" s="199"/>
      <c r="B693" s="199"/>
      <c r="C693" s="24"/>
      <c r="D693" s="24"/>
      <c r="E693" s="24"/>
      <c r="F693" s="24"/>
      <c r="G693" s="24"/>
      <c r="H693" s="24"/>
      <c r="I693" s="24"/>
      <c r="J693" s="24"/>
      <c r="K693" s="243"/>
      <c r="L693" s="244"/>
      <c r="M693" s="244"/>
      <c r="N693" s="215"/>
      <c r="O693" s="215"/>
      <c r="P693" s="224"/>
    </row>
    <row r="694" spans="1:18" s="69" customFormat="1" ht="26.1" customHeight="1">
      <c r="A694" s="203"/>
      <c r="B694" s="204"/>
      <c r="C694" s="24"/>
      <c r="D694" s="24"/>
      <c r="E694" s="24"/>
      <c r="F694" s="24"/>
      <c r="G694" s="24"/>
      <c r="H694" s="24"/>
      <c r="I694" s="24"/>
      <c r="J694" s="24"/>
      <c r="K694" s="243"/>
      <c r="L694" s="244"/>
      <c r="M694" s="244"/>
      <c r="N694" s="215"/>
      <c r="O694" s="215"/>
      <c r="P694" s="224"/>
    </row>
    <row r="695" spans="1:18" s="24" customFormat="1" ht="26.1" customHeight="1">
      <c r="A695" s="203"/>
      <c r="B695" s="204"/>
      <c r="K695" s="243"/>
      <c r="L695" s="244"/>
      <c r="M695" s="244"/>
      <c r="N695" s="215"/>
      <c r="O695" s="215"/>
      <c r="P695" s="224"/>
      <c r="Q695" s="69"/>
      <c r="R695" s="69"/>
    </row>
    <row r="696" spans="1:18" s="24" customFormat="1" ht="28.5" customHeight="1">
      <c r="A696" s="176"/>
      <c r="B696" s="177"/>
      <c r="K696" s="241"/>
      <c r="L696" s="237"/>
      <c r="M696" s="237"/>
      <c r="N696" s="216"/>
      <c r="O696" s="216"/>
      <c r="P696" s="226"/>
      <c r="Q696" s="73"/>
      <c r="R696" s="73"/>
    </row>
    <row r="697" spans="1:18" s="24" customFormat="1" ht="28.5" customHeight="1">
      <c r="A697" s="176"/>
      <c r="B697" s="177"/>
      <c r="K697" s="243"/>
      <c r="L697" s="244"/>
      <c r="M697" s="244"/>
      <c r="N697" s="215"/>
      <c r="O697" s="215"/>
      <c r="P697" s="224"/>
    </row>
    <row r="698" spans="1:18" s="88" customFormat="1" ht="34.5" customHeight="1">
      <c r="A698" s="176"/>
      <c r="B698" s="177"/>
      <c r="C698" s="24"/>
      <c r="D698" s="24"/>
      <c r="E698" s="24"/>
      <c r="F698" s="24"/>
      <c r="G698" s="24"/>
      <c r="H698" s="24"/>
      <c r="I698" s="24"/>
      <c r="J698" s="24"/>
      <c r="K698" s="241"/>
      <c r="L698" s="237"/>
      <c r="M698" s="237"/>
      <c r="N698" s="216"/>
      <c r="O698" s="216"/>
      <c r="P698" s="216"/>
      <c r="Q698" s="24"/>
      <c r="R698" s="24"/>
    </row>
    <row r="699" spans="1:18" s="69" customFormat="1" ht="26.1" customHeight="1">
      <c r="A699" s="176"/>
      <c r="B699" s="177"/>
      <c r="C699" s="24"/>
      <c r="D699" s="24"/>
      <c r="E699" s="24"/>
      <c r="F699" s="24"/>
      <c r="G699" s="24"/>
      <c r="H699" s="24"/>
      <c r="I699" s="24"/>
      <c r="J699" s="24"/>
      <c r="K699" s="243"/>
      <c r="L699" s="244"/>
      <c r="M699" s="244"/>
      <c r="N699" s="215"/>
      <c r="O699" s="215"/>
      <c r="P699" s="215"/>
    </row>
    <row r="700" spans="1:18" s="24" customFormat="1" ht="26.1" customHeight="1">
      <c r="A700" s="176"/>
      <c r="B700" s="176"/>
      <c r="K700" s="69"/>
      <c r="L700" s="69"/>
      <c r="M700" s="69"/>
      <c r="N700" s="69"/>
      <c r="O700" s="69"/>
      <c r="P700" s="69"/>
    </row>
    <row r="701" spans="1:18" s="24" customFormat="1" ht="26.1" customHeight="1">
      <c r="A701" s="176"/>
      <c r="B701" s="177"/>
      <c r="K701" s="88"/>
      <c r="L701" s="88"/>
      <c r="M701" s="88"/>
      <c r="N701" s="88"/>
      <c r="O701" s="88"/>
      <c r="P701" s="88"/>
      <c r="Q701" s="69"/>
      <c r="R701" s="69"/>
    </row>
    <row r="702" spans="1:18" s="175" customFormat="1" ht="26.1" customHeight="1">
      <c r="A702" s="176"/>
      <c r="B702" s="176"/>
      <c r="C702" s="24"/>
      <c r="D702" s="24"/>
      <c r="E702" s="24"/>
      <c r="F702" s="24"/>
      <c r="G702" s="24"/>
      <c r="H702" s="24"/>
      <c r="I702" s="24"/>
      <c r="J702" s="24"/>
      <c r="K702" s="69"/>
      <c r="L702" s="69"/>
      <c r="M702" s="69"/>
      <c r="N702" s="69"/>
      <c r="O702" s="69"/>
      <c r="P702" s="69"/>
      <c r="Q702" s="69"/>
      <c r="R702" s="69"/>
    </row>
    <row r="703" spans="1:18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K703" s="22" t="e">
        <f>#REF!</f>
        <v>#REF!</v>
      </c>
      <c r="L703" s="24"/>
      <c r="M703" s="24"/>
      <c r="N703" s="24"/>
      <c r="O703" s="24"/>
      <c r="P703" s="24"/>
      <c r="Q703" s="24"/>
      <c r="R703" s="24"/>
    </row>
    <row r="704" spans="1:18" s="69" customFormat="1" ht="26.1" customHeight="1">
      <c r="A704" s="245"/>
      <c r="B704" s="246"/>
      <c r="C704" s="24"/>
      <c r="D704" s="24"/>
      <c r="E704" s="24"/>
      <c r="F704" s="24"/>
      <c r="G704" s="24"/>
      <c r="H704" s="24"/>
      <c r="I704" s="24"/>
      <c r="J704" s="24"/>
      <c r="Q704" s="24"/>
      <c r="R704" s="24"/>
    </row>
    <row r="705" spans="1:18" s="24" customFormat="1" ht="26.1" customHeight="1">
      <c r="A705" s="245"/>
      <c r="B705" s="246"/>
    </row>
    <row r="706" spans="1:18" s="69" customFormat="1" ht="26.1" customHeight="1">
      <c r="A706" s="245"/>
      <c r="B706" s="246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88"/>
      <c r="R706" s="88"/>
    </row>
    <row r="707" spans="1:18" s="24" customFormat="1" ht="26.1" customHeight="1">
      <c r="A707" s="245"/>
      <c r="B707" s="245"/>
      <c r="K707" s="69"/>
      <c r="L707" s="69"/>
      <c r="M707" s="69"/>
      <c r="N707" s="69"/>
      <c r="O707" s="69"/>
      <c r="P707" s="69"/>
      <c r="Q707" s="69"/>
      <c r="R707" s="69"/>
    </row>
    <row r="708" spans="1:18" s="69" customFormat="1" ht="31.5" customHeight="1">
      <c r="A708" s="245"/>
      <c r="B708" s="246"/>
      <c r="C708" s="24"/>
      <c r="D708" s="24"/>
      <c r="E708" s="24"/>
      <c r="F708" s="24"/>
      <c r="G708" s="24"/>
      <c r="H708" s="24"/>
      <c r="I708" s="24"/>
      <c r="J708" s="24"/>
      <c r="Q708" s="24"/>
      <c r="R708" s="24"/>
    </row>
    <row r="709" spans="1:18" s="69" customFormat="1" ht="26.1" customHeight="1">
      <c r="A709" s="245"/>
      <c r="B709" s="245"/>
      <c r="C709" s="24"/>
      <c r="D709" s="24"/>
      <c r="E709" s="24"/>
      <c r="F709" s="24"/>
      <c r="G709" s="24"/>
      <c r="H709" s="24"/>
      <c r="I709" s="24"/>
      <c r="J709" s="24"/>
      <c r="Q709" s="24"/>
      <c r="R709" s="24"/>
    </row>
    <row r="710" spans="1:18" s="24" customFormat="1" ht="26.1" customHeight="1">
      <c r="A710" s="245"/>
      <c r="B710" s="245"/>
      <c r="K710" s="69"/>
      <c r="L710" s="69"/>
      <c r="M710" s="69"/>
      <c r="N710" s="69"/>
      <c r="O710" s="69"/>
      <c r="P710" s="69"/>
      <c r="Q710" s="175"/>
      <c r="R710" s="175"/>
    </row>
    <row r="711" spans="1:18" s="69" customFormat="1" ht="26.1" customHeight="1">
      <c r="A711" s="245"/>
      <c r="B711" s="246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</row>
    <row r="712" spans="1:18" s="24" customFormat="1" ht="26.1" customHeight="1">
      <c r="A712" s="245"/>
      <c r="B712" s="246"/>
      <c r="K712" s="69"/>
      <c r="L712" s="69"/>
      <c r="M712" s="69"/>
      <c r="N712" s="69"/>
      <c r="O712" s="69"/>
      <c r="P712" s="69"/>
      <c r="Q712" s="69"/>
      <c r="R712" s="69"/>
    </row>
    <row r="713" spans="1:18" s="69" customFormat="1" ht="26.1" customHeight="1">
      <c r="A713" s="245"/>
      <c r="B713" s="246"/>
      <c r="C713" s="24"/>
      <c r="D713" s="24"/>
      <c r="E713" s="24"/>
      <c r="F713" s="24"/>
      <c r="G713" s="24"/>
      <c r="H713" s="24"/>
      <c r="I713" s="24"/>
      <c r="J713" s="24"/>
      <c r="K713" s="73"/>
      <c r="L713" s="73"/>
      <c r="M713" s="73"/>
      <c r="N713" s="73"/>
      <c r="O713" s="73"/>
      <c r="P713" s="73"/>
      <c r="Q713" s="24"/>
      <c r="R713" s="24"/>
    </row>
    <row r="714" spans="1:18" s="69" customFormat="1" ht="26.1" customHeight="1">
      <c r="A714" s="245"/>
      <c r="B714" s="246"/>
      <c r="C714" s="24"/>
      <c r="D714" s="24"/>
      <c r="E714" s="24"/>
      <c r="F714" s="24"/>
      <c r="G714" s="24"/>
      <c r="H714" s="24"/>
      <c r="I714" s="24"/>
      <c r="J714" s="24"/>
    </row>
    <row r="715" spans="1:18" s="24" customFormat="1" ht="26.1" customHeight="1">
      <c r="A715" s="245"/>
      <c r="B715" s="245"/>
      <c r="K715" s="69"/>
      <c r="L715" s="69"/>
      <c r="M715" s="69"/>
      <c r="N715" s="69"/>
      <c r="O715" s="69"/>
      <c r="P715" s="69"/>
    </row>
    <row r="716" spans="1:18" s="69" customFormat="1" ht="40.5" customHeight="1">
      <c r="A716" s="245"/>
      <c r="B716" s="246"/>
      <c r="C716" s="24"/>
      <c r="D716" s="24"/>
      <c r="E716" s="24"/>
      <c r="F716" s="24"/>
      <c r="G716" s="24"/>
      <c r="H716" s="24"/>
      <c r="I716" s="24"/>
      <c r="J716" s="24"/>
    </row>
    <row r="717" spans="1:18" s="24" customFormat="1" ht="40.5" customHeight="1">
      <c r="A717" s="247"/>
      <c r="B717" s="248"/>
      <c r="Q717" s="69"/>
      <c r="R717" s="69"/>
    </row>
    <row r="718" spans="1:18" s="24" customFormat="1" ht="26.1" customHeight="1">
      <c r="A718" s="245"/>
      <c r="B718" s="246"/>
    </row>
    <row r="719" spans="1:18" s="69" customFormat="1" ht="26.1" customHeight="1">
      <c r="A719" s="245"/>
      <c r="B719" s="246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</row>
    <row r="720" spans="1:18" s="69" customFormat="1" ht="26.1" customHeight="1">
      <c r="A720" s="245"/>
      <c r="B720" s="246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</row>
    <row r="721" spans="1:18" s="24" customFormat="1" ht="26.1" customHeight="1">
      <c r="A721" s="245"/>
      <c r="B721" s="245"/>
      <c r="K721" s="175"/>
      <c r="L721" s="175"/>
      <c r="M721" s="175"/>
      <c r="N721" s="175"/>
      <c r="O721" s="175"/>
      <c r="P721" s="175"/>
      <c r="Q721" s="69"/>
      <c r="R721" s="69"/>
    </row>
    <row r="722" spans="1:18" s="69" customFormat="1" ht="26.1" customHeight="1">
      <c r="A722" s="245"/>
      <c r="B722" s="245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</row>
    <row r="723" spans="1:18" s="69" customFormat="1" ht="26.1" customHeight="1">
      <c r="A723" s="176"/>
      <c r="B723" s="176"/>
      <c r="C723" s="24"/>
      <c r="D723" s="24"/>
      <c r="E723" s="24"/>
      <c r="F723" s="24"/>
      <c r="G723" s="24"/>
      <c r="H723" s="24"/>
      <c r="I723" s="24"/>
      <c r="J723" s="24"/>
      <c r="Q723" s="24"/>
      <c r="R723" s="24"/>
    </row>
    <row r="724" spans="1:18" s="69" customFormat="1" ht="26.1" customHeight="1">
      <c r="A724" s="176"/>
      <c r="B724" s="176"/>
      <c r="C724" s="24"/>
      <c r="D724" s="24"/>
      <c r="E724" s="24"/>
      <c r="F724" s="24"/>
      <c r="G724" s="24"/>
      <c r="H724" s="24"/>
      <c r="I724" s="24"/>
      <c r="J724" s="24"/>
    </row>
    <row r="725" spans="1:18" s="123" customFormat="1" ht="26.1" customHeight="1">
      <c r="A725" s="176"/>
      <c r="B725" s="176"/>
      <c r="C725" s="24"/>
      <c r="D725" s="24"/>
      <c r="E725" s="24"/>
      <c r="F725" s="24"/>
      <c r="G725" s="24"/>
      <c r="H725" s="24"/>
      <c r="I725" s="24"/>
      <c r="J725" s="24"/>
      <c r="K725" s="69"/>
      <c r="L725" s="69"/>
      <c r="M725" s="69"/>
      <c r="N725" s="69"/>
      <c r="O725" s="69"/>
      <c r="P725" s="69"/>
      <c r="Q725" s="24"/>
      <c r="R725" s="24"/>
    </row>
    <row r="726" spans="1:18" s="69" customFormat="1" ht="26.1" customHeight="1">
      <c r="A726" s="176"/>
      <c r="B726" s="176"/>
      <c r="C726" s="24"/>
      <c r="D726" s="24"/>
      <c r="E726" s="24"/>
      <c r="F726" s="24"/>
      <c r="G726" s="24"/>
      <c r="H726" s="24"/>
      <c r="I726" s="24"/>
      <c r="J726" s="24"/>
      <c r="Q726" s="24"/>
      <c r="R726" s="24"/>
    </row>
    <row r="727" spans="1:18" s="24" customFormat="1" ht="26.1" customHeight="1">
      <c r="A727" s="176"/>
      <c r="B727" s="177"/>
      <c r="K727" s="69"/>
      <c r="L727" s="69"/>
      <c r="M727" s="69"/>
      <c r="N727" s="69"/>
      <c r="O727" s="69"/>
      <c r="P727" s="69"/>
      <c r="Q727" s="69"/>
      <c r="R727" s="69"/>
    </row>
    <row r="728" spans="1:18" s="24" customFormat="1" ht="26.1" customHeight="1">
      <c r="A728" s="176"/>
      <c r="B728" s="177"/>
      <c r="Q728" s="69"/>
      <c r="R728" s="69"/>
    </row>
    <row r="729" spans="1:18" s="69" customFormat="1" ht="26.1" customHeight="1">
      <c r="A729" s="176"/>
      <c r="B729" s="177"/>
      <c r="C729" s="24"/>
      <c r="D729" s="24"/>
      <c r="E729" s="24"/>
      <c r="F729" s="24"/>
      <c r="G729" s="24"/>
      <c r="H729" s="24"/>
      <c r="I729" s="24"/>
      <c r="J729" s="24"/>
      <c r="Q729" s="24"/>
      <c r="R729" s="24"/>
    </row>
    <row r="730" spans="1:18" s="69" customFormat="1" ht="26.1" customHeight="1">
      <c r="A730" s="176"/>
      <c r="B730" s="177"/>
      <c r="C730" s="24"/>
      <c r="D730" s="24"/>
      <c r="E730" s="24"/>
      <c r="F730" s="24"/>
      <c r="G730" s="24"/>
      <c r="H730" s="24"/>
      <c r="I730" s="24"/>
      <c r="J730" s="24"/>
    </row>
    <row r="731" spans="1:18" s="69" customFormat="1" ht="26.1" customHeight="1">
      <c r="A731" s="176"/>
      <c r="B731" s="177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</row>
    <row r="732" spans="1:18" s="69" customFormat="1" ht="26.1" customHeight="1">
      <c r="A732" s="176"/>
      <c r="B732" s="176"/>
      <c r="C732" s="24"/>
      <c r="D732" s="24"/>
      <c r="E732" s="24"/>
      <c r="F732" s="24"/>
      <c r="G732" s="24"/>
      <c r="H732" s="24"/>
      <c r="I732" s="24"/>
      <c r="J732" s="24"/>
    </row>
    <row r="733" spans="1:18" s="69" customFormat="1" ht="26.1" customHeight="1">
      <c r="A733" s="176"/>
      <c r="B733" s="177"/>
      <c r="C733" s="24"/>
      <c r="D733" s="24"/>
      <c r="E733" s="24"/>
      <c r="F733" s="24"/>
      <c r="G733" s="24"/>
      <c r="H733" s="24"/>
      <c r="I733" s="24"/>
      <c r="J733" s="24"/>
      <c r="Q733" s="123"/>
      <c r="R733" s="123"/>
    </row>
    <row r="734" spans="1:18" s="69" customFormat="1" ht="26.1" customHeight="1">
      <c r="A734" s="176"/>
      <c r="B734" s="177"/>
      <c r="C734" s="24"/>
      <c r="D734" s="24"/>
      <c r="E734" s="24"/>
      <c r="F734" s="24"/>
      <c r="G734" s="24"/>
      <c r="H734" s="24"/>
      <c r="I734" s="24"/>
      <c r="J734" s="24"/>
    </row>
    <row r="735" spans="1:18" s="69" customFormat="1" ht="26.1" customHeight="1">
      <c r="A735" s="176"/>
      <c r="B735" s="176"/>
      <c r="C735" s="24"/>
      <c r="D735" s="24"/>
      <c r="E735" s="24"/>
      <c r="F735" s="24"/>
      <c r="G735" s="24"/>
      <c r="H735" s="24"/>
      <c r="I735" s="24"/>
      <c r="J735" s="24"/>
      <c r="Q735" s="24"/>
      <c r="R735" s="24"/>
    </row>
    <row r="736" spans="1:18" s="24" customFormat="1" ht="26.1" customHeight="1">
      <c r="A736" s="176"/>
      <c r="B736" s="177"/>
      <c r="K736" s="73"/>
      <c r="L736" s="73"/>
      <c r="M736" s="73"/>
      <c r="N736" s="73"/>
      <c r="O736" s="73"/>
      <c r="P736" s="73"/>
    </row>
    <row r="737" spans="1:18" s="69" customFormat="1" ht="26.1" customHeight="1">
      <c r="A737" s="176"/>
      <c r="B737" s="17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</row>
    <row r="738" spans="1:18" s="69" customFormat="1" ht="26.1" customHeight="1">
      <c r="A738" s="176"/>
      <c r="B738" s="177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</row>
    <row r="739" spans="1:18" s="69" customFormat="1" ht="26.1" customHeight="1">
      <c r="A739" s="176"/>
      <c r="B739" s="177"/>
      <c r="C739" s="24"/>
      <c r="D739" s="24"/>
      <c r="E739" s="24"/>
      <c r="F739" s="24"/>
      <c r="G739" s="24"/>
      <c r="H739" s="24"/>
      <c r="I739" s="24"/>
      <c r="J739" s="24"/>
    </row>
    <row r="740" spans="1:18" s="24" customFormat="1" ht="26.1" customHeight="1">
      <c r="A740" s="176"/>
      <c r="B740" s="177"/>
      <c r="Q740" s="69"/>
      <c r="R740" s="69"/>
    </row>
    <row r="741" spans="1:18" s="69" customFormat="1" ht="26.1" customHeight="1">
      <c r="A741" s="176"/>
      <c r="B741" s="176"/>
      <c r="C741" s="24"/>
      <c r="D741" s="24"/>
      <c r="E741" s="24"/>
      <c r="F741" s="24"/>
      <c r="G741" s="24"/>
      <c r="H741" s="24"/>
      <c r="I741" s="24"/>
      <c r="J741" s="24"/>
    </row>
    <row r="742" spans="1:18" s="24" customFormat="1" ht="26.1" customHeight="1">
      <c r="A742" s="176"/>
      <c r="B742" s="176"/>
      <c r="K742" s="69"/>
      <c r="L742" s="69"/>
      <c r="M742" s="69"/>
      <c r="N742" s="69"/>
      <c r="O742" s="69"/>
      <c r="P742" s="69"/>
      <c r="Q742" s="69"/>
      <c r="R742" s="69"/>
    </row>
    <row r="743" spans="1:18" s="69" customFormat="1" ht="59.25" customHeight="1">
      <c r="A743" s="176"/>
      <c r="B743" s="177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</row>
    <row r="744" spans="1:18" s="69" customFormat="1" ht="33.75" customHeight="1">
      <c r="A744" s="176"/>
      <c r="B744" s="176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</row>
    <row r="745" spans="1:18" s="24" customFormat="1" ht="26.1" customHeight="1">
      <c r="A745" s="176"/>
      <c r="B745" s="177"/>
      <c r="Q745" s="69"/>
      <c r="R745" s="69"/>
    </row>
    <row r="746" spans="1:18" s="24" customFormat="1" ht="26.1" customHeight="1">
      <c r="A746" s="176"/>
      <c r="B746" s="177"/>
      <c r="K746" s="88"/>
      <c r="L746" s="88"/>
      <c r="M746" s="88"/>
      <c r="N746" s="88"/>
      <c r="O746" s="88"/>
      <c r="P746" s="88"/>
      <c r="Q746" s="69"/>
      <c r="R746" s="69"/>
    </row>
    <row r="747" spans="1:18" s="24" customFormat="1" ht="26.1" customHeight="1">
      <c r="A747" s="176"/>
      <c r="B747" s="176"/>
      <c r="K747" s="69"/>
      <c r="L747" s="69"/>
      <c r="M747" s="69"/>
      <c r="N747" s="69"/>
      <c r="O747" s="69"/>
      <c r="P747" s="69"/>
      <c r="Q747" s="69"/>
      <c r="R747" s="69"/>
    </row>
    <row r="748" spans="1:18" s="24" customFormat="1" ht="26.1" customHeight="1">
      <c r="A748" s="176"/>
      <c r="B748" s="176"/>
    </row>
    <row r="749" spans="1:18" s="24" customFormat="1" ht="26.1" customHeight="1">
      <c r="A749" s="176"/>
      <c r="B749" s="176"/>
      <c r="Q749" s="69"/>
      <c r="R749" s="69"/>
    </row>
    <row r="750" spans="1:18" s="24" customFormat="1" ht="26.1" customHeight="1">
      <c r="A750" s="201"/>
      <c r="B750" s="202"/>
      <c r="K750" s="175"/>
      <c r="L750" s="175"/>
      <c r="M750" s="175"/>
      <c r="N750" s="175"/>
      <c r="O750" s="175"/>
      <c r="P750" s="175"/>
    </row>
    <row r="751" spans="1:18" s="69" customFormat="1" ht="26.1" customHeight="1">
      <c r="A751" s="176"/>
      <c r="B751" s="177"/>
      <c r="C751" s="24"/>
      <c r="D751" s="24"/>
      <c r="E751" s="24"/>
      <c r="F751" s="24"/>
      <c r="G751" s="24"/>
      <c r="H751" s="24"/>
      <c r="I751" s="24"/>
      <c r="J751" s="24"/>
    </row>
    <row r="752" spans="1:18" s="69" customFormat="1" ht="26.1" customHeight="1">
      <c r="A752" s="176"/>
      <c r="B752" s="176"/>
      <c r="C752" s="24"/>
      <c r="D752" s="24"/>
      <c r="E752" s="24"/>
      <c r="F752" s="24"/>
      <c r="G752" s="24"/>
      <c r="H752" s="24"/>
      <c r="I752" s="24"/>
      <c r="J752" s="24"/>
    </row>
    <row r="753" spans="1:18" s="69" customFormat="1" ht="26.1" customHeight="1">
      <c r="A753" s="176"/>
      <c r="B753" s="176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</row>
    <row r="754" spans="1:18" s="69" customFormat="1" ht="26.1" customHeight="1">
      <c r="A754" s="176"/>
      <c r="B754" s="176"/>
      <c r="C754" s="24"/>
      <c r="D754" s="24"/>
      <c r="E754" s="24"/>
      <c r="F754" s="24"/>
      <c r="G754" s="24"/>
      <c r="H754" s="24"/>
      <c r="I754" s="24"/>
      <c r="J754" s="24"/>
      <c r="Q754" s="24"/>
      <c r="R754" s="24"/>
    </row>
    <row r="755" spans="1:18" s="69" customFormat="1" ht="26.1" customHeight="1">
      <c r="A755" s="176"/>
      <c r="B755" s="177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</row>
    <row r="756" spans="1:18" s="24" customFormat="1" ht="26.1" customHeight="1">
      <c r="A756" s="176"/>
      <c r="B756" s="177"/>
      <c r="K756" s="69"/>
      <c r="L756" s="69"/>
      <c r="M756" s="69"/>
      <c r="N756" s="69"/>
      <c r="O756" s="69"/>
      <c r="P756" s="69"/>
    </row>
    <row r="757" spans="1:18" s="69" customFormat="1" ht="26.1" customHeight="1">
      <c r="A757" s="176"/>
      <c r="B757" s="176"/>
      <c r="C757" s="24"/>
      <c r="D757" s="24"/>
      <c r="E757" s="24"/>
      <c r="F757" s="24"/>
      <c r="G757" s="24"/>
      <c r="H757" s="24"/>
      <c r="I757" s="24"/>
      <c r="J757" s="24"/>
      <c r="Q757" s="24"/>
      <c r="R757" s="24"/>
    </row>
    <row r="758" spans="1:18" s="69" customFormat="1" ht="26.1" customHeight="1">
      <c r="A758" s="228"/>
      <c r="B758" s="249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</row>
    <row r="759" spans="1:18" s="69" customFormat="1" ht="26.1" customHeight="1">
      <c r="A759" s="176"/>
      <c r="B759" s="176"/>
      <c r="C759" s="24"/>
      <c r="D759" s="24"/>
      <c r="E759" s="24"/>
      <c r="F759" s="24"/>
      <c r="G759" s="24"/>
      <c r="H759" s="24"/>
      <c r="I759" s="24"/>
      <c r="J759" s="24"/>
    </row>
    <row r="760" spans="1:18" s="24" customFormat="1" ht="26.1" customHeight="1">
      <c r="A760" s="176"/>
      <c r="B760" s="177"/>
      <c r="Q760" s="69"/>
      <c r="R760" s="69"/>
    </row>
    <row r="761" spans="1:18" s="69" customFormat="1" ht="26.1" customHeight="1">
      <c r="A761" s="176"/>
      <c r="B761" s="177"/>
      <c r="C761" s="24"/>
      <c r="D761" s="24"/>
      <c r="E761" s="24"/>
      <c r="F761" s="24"/>
      <c r="G761" s="24"/>
      <c r="H761" s="24"/>
      <c r="I761" s="24"/>
      <c r="J761" s="24"/>
    </row>
    <row r="762" spans="1:18" s="69" customFormat="1" ht="26.1" customHeight="1">
      <c r="A762" s="176"/>
      <c r="B762" s="176"/>
      <c r="C762" s="24"/>
      <c r="D762" s="24"/>
      <c r="E762" s="24"/>
      <c r="F762" s="24"/>
      <c r="G762" s="24"/>
      <c r="H762" s="24"/>
      <c r="I762" s="24"/>
      <c r="J762" s="24"/>
    </row>
    <row r="763" spans="1:18" s="69" customFormat="1" ht="26.1" customHeight="1">
      <c r="A763" s="176"/>
      <c r="B763" s="177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</row>
    <row r="764" spans="1:18" s="69" customFormat="1" ht="26.1" customHeight="1">
      <c r="A764" s="176"/>
      <c r="B764" s="176"/>
      <c r="C764" s="24"/>
      <c r="D764" s="24"/>
      <c r="E764" s="24"/>
      <c r="F764" s="24"/>
      <c r="G764" s="24"/>
      <c r="H764" s="24"/>
      <c r="I764" s="24"/>
      <c r="J764" s="24"/>
      <c r="Q764" s="24"/>
      <c r="R764" s="24"/>
    </row>
    <row r="765" spans="1:18" s="69" customFormat="1" ht="26.1" customHeight="1">
      <c r="A765" s="176"/>
      <c r="B765" s="177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</row>
    <row r="766" spans="1:18" s="24" customFormat="1" ht="26.1" customHeight="1">
      <c r="A766" s="176"/>
      <c r="B766" s="177"/>
      <c r="Q766" s="69"/>
      <c r="R766" s="69"/>
    </row>
    <row r="767" spans="1:18" s="24" customFormat="1" ht="30.75" customHeight="1">
      <c r="A767" s="176"/>
      <c r="B767" s="176"/>
      <c r="K767" s="69"/>
      <c r="L767" s="69"/>
      <c r="M767" s="69"/>
      <c r="N767" s="69"/>
      <c r="O767" s="69"/>
      <c r="P767" s="69"/>
      <c r="Q767" s="69"/>
      <c r="R767" s="69"/>
    </row>
    <row r="768" spans="1:18" s="69" customFormat="1" ht="26.1" customHeight="1">
      <c r="A768" s="176"/>
      <c r="B768" s="177"/>
      <c r="C768" s="24"/>
      <c r="D768" s="24"/>
      <c r="E768" s="24"/>
      <c r="F768" s="24"/>
      <c r="G768" s="24"/>
      <c r="H768" s="24"/>
      <c r="I768" s="24"/>
      <c r="J768" s="24"/>
      <c r="Q768" s="24"/>
      <c r="R768" s="24"/>
    </row>
    <row r="769" spans="1:18" s="24" customFormat="1" ht="26.1" customHeight="1">
      <c r="A769" s="176"/>
      <c r="B769" s="176"/>
      <c r="Q769" s="69"/>
      <c r="R769" s="69"/>
    </row>
    <row r="770" spans="1:18" s="69" customFormat="1" ht="26.1" customHeight="1">
      <c r="A770" s="176"/>
      <c r="B770" s="176"/>
      <c r="C770" s="24"/>
      <c r="D770" s="24"/>
      <c r="E770" s="24"/>
      <c r="F770" s="24"/>
      <c r="G770" s="24"/>
      <c r="H770" s="24"/>
      <c r="I770" s="24"/>
      <c r="J770" s="24"/>
    </row>
    <row r="771" spans="1:18" s="24" customFormat="1" ht="26.1" customHeight="1">
      <c r="A771" s="176"/>
      <c r="B771" s="177"/>
      <c r="K771" s="69"/>
      <c r="L771" s="69"/>
      <c r="M771" s="69"/>
      <c r="N771" s="69"/>
      <c r="O771" s="69"/>
      <c r="P771" s="69"/>
      <c r="Q771" s="69"/>
      <c r="R771" s="69"/>
    </row>
    <row r="772" spans="1:18" s="69" customFormat="1" ht="26.1" customHeight="1">
      <c r="A772" s="176"/>
      <c r="B772" s="177"/>
      <c r="C772" s="24"/>
      <c r="D772" s="24"/>
      <c r="E772" s="24"/>
      <c r="F772" s="24"/>
      <c r="G772" s="24"/>
      <c r="H772" s="24"/>
      <c r="I772" s="24"/>
      <c r="J772" s="24"/>
    </row>
    <row r="773" spans="1:18" s="123" customFormat="1" ht="32.25" customHeight="1">
      <c r="A773" s="176"/>
      <c r="B773" s="176"/>
      <c r="C773" s="24"/>
      <c r="D773" s="24"/>
      <c r="E773" s="24"/>
      <c r="F773" s="24"/>
      <c r="G773" s="24"/>
      <c r="H773" s="24"/>
      <c r="Q773" s="69"/>
      <c r="R773" s="69"/>
    </row>
    <row r="774" spans="1:18" s="69" customFormat="1" ht="26.1" customHeight="1">
      <c r="A774" s="176"/>
      <c r="B774" s="177"/>
      <c r="C774" s="24"/>
      <c r="D774" s="24"/>
      <c r="E774" s="24"/>
      <c r="F774" s="24"/>
      <c r="G774" s="24"/>
      <c r="H774" s="24"/>
      <c r="I774" s="24"/>
      <c r="J774" s="24"/>
      <c r="Q774" s="24"/>
      <c r="R774" s="24"/>
    </row>
    <row r="775" spans="1:18" s="69" customFormat="1" ht="31.5" customHeight="1">
      <c r="A775" s="176"/>
      <c r="B775" s="177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</row>
    <row r="776" spans="1:18" s="24" customFormat="1" ht="26.1" customHeight="1">
      <c r="A776" s="176"/>
      <c r="B776" s="177"/>
      <c r="Q776" s="69"/>
      <c r="R776" s="69"/>
    </row>
    <row r="777" spans="1:18" s="69" customFormat="1" ht="26.1" customHeight="1">
      <c r="A777" s="201"/>
      <c r="B777" s="201"/>
      <c r="C777" s="123"/>
      <c r="D777" s="123"/>
      <c r="E777" s="123"/>
      <c r="F777" s="123"/>
      <c r="G777" s="123"/>
      <c r="H777" s="123"/>
      <c r="I777" s="24"/>
      <c r="J777" s="24"/>
      <c r="Q777" s="24"/>
      <c r="R777" s="24"/>
    </row>
    <row r="778" spans="1:18" s="69" customFormat="1" ht="26.1" customHeight="1">
      <c r="A778" s="176"/>
      <c r="B778" s="177"/>
      <c r="C778" s="24"/>
      <c r="D778" s="24"/>
      <c r="E778" s="24"/>
      <c r="F778" s="24"/>
      <c r="G778" s="24"/>
      <c r="H778" s="24"/>
      <c r="I778" s="24"/>
      <c r="J778" s="24"/>
    </row>
    <row r="779" spans="1:18" s="24" customFormat="1" ht="26.1" customHeight="1">
      <c r="A779" s="176"/>
      <c r="B779" s="176"/>
      <c r="K779" s="69"/>
      <c r="L779" s="69"/>
      <c r="M779" s="69"/>
      <c r="N779" s="69"/>
      <c r="O779" s="69"/>
      <c r="P779" s="69"/>
    </row>
    <row r="780" spans="1:18" s="24" customFormat="1" ht="26.1" customHeight="1">
      <c r="A780" s="176"/>
      <c r="B780" s="176"/>
      <c r="K780" s="69"/>
      <c r="L780" s="69"/>
      <c r="M780" s="69"/>
      <c r="N780" s="69"/>
      <c r="O780" s="69"/>
      <c r="P780" s="69"/>
      <c r="Q780" s="69"/>
      <c r="R780" s="69"/>
    </row>
    <row r="781" spans="1:18" s="24" customFormat="1" ht="26.1" customHeight="1">
      <c r="A781" s="176"/>
      <c r="B781" s="177"/>
      <c r="K781" s="69"/>
      <c r="L781" s="69"/>
      <c r="M781" s="69"/>
      <c r="N781" s="69"/>
      <c r="O781" s="69"/>
      <c r="P781" s="69"/>
      <c r="Q781" s="123"/>
      <c r="R781" s="123"/>
    </row>
    <row r="782" spans="1:18" s="69" customFormat="1" ht="26.1" customHeight="1">
      <c r="A782" s="170"/>
      <c r="B782" s="171"/>
      <c r="C782" s="24"/>
      <c r="D782" s="24"/>
      <c r="E782" s="24"/>
      <c r="F782" s="24"/>
      <c r="G782" s="24"/>
      <c r="H782" s="24"/>
      <c r="I782" s="24"/>
      <c r="J782" s="24"/>
    </row>
    <row r="783" spans="1:18" s="24" customFormat="1" ht="26.1" customHeight="1">
      <c r="A783" s="170"/>
      <c r="B783" s="171"/>
      <c r="K783" s="69"/>
      <c r="L783" s="69"/>
      <c r="M783" s="69"/>
      <c r="N783" s="69"/>
      <c r="O783" s="69"/>
      <c r="P783" s="69"/>
      <c r="Q783" s="69"/>
      <c r="R783" s="69"/>
    </row>
    <row r="784" spans="1:18" s="73" customFormat="1" ht="26.1" customHeight="1">
      <c r="A784" s="185"/>
      <c r="B784" s="186"/>
      <c r="C784" s="24"/>
      <c r="D784" s="24"/>
      <c r="E784" s="24"/>
      <c r="F784" s="24"/>
      <c r="G784" s="24"/>
      <c r="H784" s="24"/>
      <c r="I784" s="24"/>
      <c r="J784" s="24"/>
      <c r="K784" s="22" t="e">
        <f>#REF!</f>
        <v>#REF!</v>
      </c>
      <c r="L784" s="24"/>
      <c r="M784" s="24"/>
      <c r="N784" s="24"/>
      <c r="O784" s="24"/>
      <c r="P784" s="24"/>
      <c r="Q784" s="24"/>
      <c r="R784" s="24"/>
    </row>
    <row r="785" spans="1:23" s="69" customFormat="1" ht="26.1" customHeight="1">
      <c r="A785" s="199"/>
      <c r="B785" s="200"/>
      <c r="C785" s="24"/>
      <c r="D785" s="24"/>
      <c r="E785" s="24"/>
      <c r="F785" s="24"/>
      <c r="G785" s="24"/>
      <c r="H785" s="24"/>
      <c r="I785" s="24"/>
      <c r="J785" s="24"/>
    </row>
    <row r="786" spans="1:23" s="69" customFormat="1" ht="26.1" customHeight="1">
      <c r="A786" s="203"/>
      <c r="B786" s="204"/>
      <c r="C786" s="24"/>
      <c r="D786" s="24"/>
      <c r="E786" s="24"/>
      <c r="F786" s="24"/>
      <c r="G786" s="24"/>
      <c r="H786" s="24"/>
      <c r="I786" s="24"/>
      <c r="J786" s="24"/>
    </row>
    <row r="787" spans="1:23" s="24" customFormat="1" ht="26.1" customHeight="1">
      <c r="A787" s="185"/>
      <c r="B787" s="186"/>
      <c r="K787" s="69"/>
      <c r="L787" s="69"/>
      <c r="M787" s="69"/>
      <c r="N787" s="69"/>
      <c r="O787" s="69"/>
      <c r="P787" s="69"/>
    </row>
    <row r="788" spans="1:23" s="24" customFormat="1" ht="31.5" customHeight="1">
      <c r="A788" s="176"/>
      <c r="B788" s="176"/>
    </row>
    <row r="789" spans="1:23" s="24" customFormat="1" ht="30.75" customHeight="1">
      <c r="A789" s="176"/>
      <c r="B789" s="177"/>
      <c r="K789" s="69"/>
      <c r="L789" s="69"/>
      <c r="M789" s="69"/>
      <c r="N789" s="69"/>
      <c r="O789" s="69"/>
      <c r="P789" s="69"/>
    </row>
    <row r="790" spans="1:23" s="69" customFormat="1" ht="30.75" customHeight="1">
      <c r="A790" s="176"/>
      <c r="B790" s="177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</row>
    <row r="791" spans="1:23" s="69" customFormat="1" ht="26.1" customHeight="1">
      <c r="A791" s="176"/>
      <c r="B791" s="177"/>
      <c r="C791" s="24"/>
      <c r="D791" s="24"/>
      <c r="E791" s="24"/>
      <c r="F791" s="24"/>
      <c r="G791" s="24"/>
      <c r="H791" s="24"/>
      <c r="I791" s="24"/>
      <c r="J791" s="24"/>
      <c r="Q791" s="24"/>
      <c r="R791" s="24"/>
    </row>
    <row r="792" spans="1:23" s="69" customFormat="1" ht="26.1" customHeight="1">
      <c r="A792" s="176"/>
      <c r="B792" s="176"/>
      <c r="C792" s="24"/>
      <c r="D792" s="24"/>
      <c r="E792" s="24"/>
      <c r="F792" s="24"/>
      <c r="G792" s="24"/>
      <c r="H792" s="24"/>
      <c r="I792" s="24"/>
      <c r="J792" s="24"/>
      <c r="Q792" s="73"/>
      <c r="R792" s="73"/>
    </row>
    <row r="793" spans="1:23" s="69" customFormat="1" ht="26.1" customHeight="1">
      <c r="A793" s="176"/>
      <c r="B793" s="177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</row>
    <row r="794" spans="1:23" s="69" customFormat="1" ht="26.1" customHeight="1">
      <c r="A794" s="176"/>
      <c r="B794" s="176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</row>
    <row r="795" spans="1:23" s="24" customFormat="1" ht="26.1" customHeight="1">
      <c r="A795" s="176"/>
      <c r="B795" s="177"/>
    </row>
    <row r="796" spans="1:23" s="69" customFormat="1" ht="26.1" customHeight="1">
      <c r="A796" s="176"/>
      <c r="B796" s="177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</row>
    <row r="797" spans="1:23" s="24" customFormat="1" ht="26.1" customHeight="1">
      <c r="A797" s="176"/>
      <c r="B797" s="176"/>
    </row>
    <row r="798" spans="1:23" s="123" customFormat="1" ht="26.1" customHeight="1">
      <c r="A798" s="176">
        <v>1.2375</v>
      </c>
      <c r="B798" s="176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69"/>
      <c r="R798" s="69"/>
      <c r="S798" s="24"/>
      <c r="T798" s="24"/>
      <c r="U798" s="24"/>
      <c r="V798" s="24"/>
      <c r="W798" s="24"/>
    </row>
    <row r="799" spans="1:23" s="24" customFormat="1" ht="26.1" customHeight="1">
      <c r="A799" s="176"/>
      <c r="B799" s="176"/>
      <c r="K799" s="69"/>
      <c r="L799" s="69"/>
      <c r="M799" s="69"/>
      <c r="N799" s="69"/>
      <c r="O799" s="69"/>
      <c r="P799" s="69"/>
      <c r="Q799" s="69"/>
      <c r="R799" s="69"/>
    </row>
    <row r="800" spans="1:23" s="69" customFormat="1" ht="26.1" customHeight="1">
      <c r="A800" s="176"/>
      <c r="B800" s="176"/>
      <c r="C800" s="24"/>
      <c r="D800" s="24"/>
      <c r="E800" s="24"/>
      <c r="F800" s="24"/>
      <c r="G800" s="24"/>
      <c r="H800" s="24"/>
      <c r="I800" s="24"/>
      <c r="J800" s="24"/>
    </row>
    <row r="801" spans="1:23" s="69" customFormat="1" ht="26.1" customHeight="1">
      <c r="A801" s="176"/>
      <c r="B801" s="176"/>
      <c r="C801" s="24"/>
      <c r="D801" s="24"/>
      <c r="E801" s="24"/>
      <c r="F801" s="24"/>
      <c r="G801" s="24"/>
      <c r="H801" s="24"/>
      <c r="I801" s="24"/>
      <c r="J801" s="24"/>
    </row>
    <row r="802" spans="1:23" s="69" customFormat="1" ht="43.5" customHeight="1">
      <c r="A802" s="176"/>
      <c r="B802" s="176"/>
      <c r="C802" s="24"/>
      <c r="D802" s="24"/>
      <c r="E802" s="24"/>
      <c r="F802" s="24"/>
      <c r="G802" s="24"/>
      <c r="H802" s="24"/>
      <c r="I802" s="24"/>
      <c r="J802" s="24"/>
    </row>
    <row r="803" spans="1:23" s="69" customFormat="1" ht="31.5" customHeight="1">
      <c r="A803" s="176"/>
      <c r="B803" s="177"/>
      <c r="C803" s="24"/>
      <c r="D803" s="24"/>
      <c r="E803" s="24"/>
      <c r="F803" s="24"/>
      <c r="G803" s="24"/>
      <c r="H803" s="24"/>
      <c r="I803" s="24"/>
      <c r="J803" s="24"/>
      <c r="Q803" s="24"/>
      <c r="R803" s="24"/>
    </row>
    <row r="804" spans="1:23" s="69" customFormat="1" ht="26.1" customHeight="1">
      <c r="A804" s="176"/>
      <c r="B804" s="177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</row>
    <row r="805" spans="1:23" s="24" customFormat="1" ht="26.1" customHeight="1">
      <c r="A805" s="176"/>
      <c r="B805" s="177"/>
      <c r="K805" s="69"/>
      <c r="L805" s="69"/>
      <c r="M805" s="69"/>
      <c r="N805" s="69"/>
      <c r="O805" s="69"/>
      <c r="P805" s="69"/>
    </row>
    <row r="806" spans="1:23" s="69" customFormat="1" ht="26.1" customHeight="1">
      <c r="A806" s="176"/>
      <c r="B806" s="177"/>
      <c r="C806" s="24"/>
      <c r="D806" s="24"/>
      <c r="E806" s="24"/>
      <c r="F806" s="24"/>
      <c r="G806" s="24"/>
      <c r="H806" s="24"/>
      <c r="I806" s="24"/>
      <c r="J806" s="24"/>
      <c r="Q806" s="24"/>
      <c r="R806" s="24"/>
    </row>
    <row r="807" spans="1:23" s="24" customFormat="1" ht="26.1" customHeight="1">
      <c r="A807" s="176"/>
      <c r="B807" s="177"/>
      <c r="K807" s="69"/>
      <c r="L807" s="69"/>
      <c r="M807" s="69"/>
      <c r="N807" s="69"/>
      <c r="O807" s="69"/>
      <c r="P807" s="69"/>
      <c r="S807" s="123"/>
      <c r="T807" s="123"/>
      <c r="U807" s="123"/>
      <c r="V807" s="123"/>
      <c r="W807" s="123"/>
    </row>
    <row r="808" spans="1:23" s="69" customFormat="1" ht="33.75" customHeight="1">
      <c r="A808" s="176"/>
      <c r="B808" s="176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</row>
    <row r="809" spans="1:23" s="24" customFormat="1" ht="34.5" customHeight="1">
      <c r="A809" s="176"/>
      <c r="B809" s="177"/>
      <c r="K809" s="69"/>
      <c r="L809" s="69"/>
      <c r="M809" s="69"/>
      <c r="N809" s="69"/>
      <c r="O809" s="69"/>
      <c r="P809" s="69"/>
      <c r="Q809" s="69"/>
      <c r="R809" s="69"/>
    </row>
    <row r="810" spans="1:23" s="69" customFormat="1" ht="45" customHeight="1">
      <c r="A810" s="176"/>
      <c r="B810" s="177"/>
      <c r="C810" s="24"/>
      <c r="D810" s="24"/>
      <c r="E810" s="24"/>
      <c r="F810" s="24"/>
      <c r="G810" s="24"/>
      <c r="H810" s="24"/>
      <c r="I810" s="24"/>
      <c r="J810" s="24"/>
    </row>
    <row r="811" spans="1:23" s="123" customFormat="1" ht="26.1" customHeight="1">
      <c r="A811" s="176"/>
      <c r="B811" s="177"/>
      <c r="C811" s="24"/>
      <c r="D811" s="24"/>
      <c r="E811" s="24"/>
      <c r="F811" s="24"/>
      <c r="G811" s="24"/>
      <c r="H811" s="24"/>
      <c r="I811" s="24"/>
      <c r="J811" s="24"/>
      <c r="K811" s="69"/>
      <c r="L811" s="69"/>
      <c r="M811" s="69"/>
      <c r="N811" s="69"/>
      <c r="O811" s="69"/>
      <c r="P811" s="69"/>
      <c r="Q811" s="69"/>
      <c r="R811" s="69"/>
      <c r="S811" s="24"/>
      <c r="T811" s="24"/>
      <c r="U811" s="24"/>
      <c r="V811" s="24"/>
      <c r="W811" s="24"/>
    </row>
    <row r="812" spans="1:23" s="24" customFormat="1" ht="26.1" customHeight="1">
      <c r="A812" s="176"/>
      <c r="B812" s="176"/>
      <c r="K812" s="69"/>
      <c r="L812" s="69"/>
      <c r="M812" s="69"/>
      <c r="N812" s="69"/>
      <c r="O812" s="69"/>
      <c r="P812" s="69"/>
      <c r="Q812" s="69"/>
      <c r="R812" s="69"/>
    </row>
    <row r="813" spans="1:23" s="24" customFormat="1" ht="26.1" customHeight="1">
      <c r="A813" s="176"/>
      <c r="B813" s="177"/>
      <c r="K813" s="69"/>
      <c r="L813" s="69"/>
      <c r="M813" s="69"/>
      <c r="N813" s="69"/>
      <c r="O813" s="69"/>
      <c r="P813" s="69"/>
    </row>
    <row r="814" spans="1:23" s="24" customFormat="1" ht="26.1" customHeight="1">
      <c r="A814" s="176"/>
      <c r="B814" s="177"/>
      <c r="Q814" s="69"/>
      <c r="R814" s="69"/>
    </row>
    <row r="815" spans="1:23" s="24" customFormat="1" ht="26.1" customHeight="1">
      <c r="A815" s="176"/>
      <c r="B815" s="177"/>
      <c r="Q815" s="123"/>
      <c r="R815" s="123"/>
    </row>
    <row r="816" spans="1:23" s="24" customFormat="1" ht="26.1" customHeight="1">
      <c r="A816" s="176"/>
      <c r="B816" s="177"/>
      <c r="K816" s="69"/>
      <c r="L816" s="69"/>
      <c r="M816" s="69"/>
      <c r="N816" s="69"/>
      <c r="O816" s="69"/>
      <c r="P816" s="69"/>
      <c r="Q816" s="69"/>
      <c r="R816" s="69"/>
    </row>
    <row r="817" spans="1:23" s="69" customFormat="1" ht="26.1" customHeight="1">
      <c r="A817" s="176"/>
      <c r="B817" s="177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</row>
    <row r="818" spans="1:23" s="24" customFormat="1" ht="26.1" customHeight="1">
      <c r="A818" s="176"/>
      <c r="B818" s="176"/>
      <c r="K818" s="69"/>
      <c r="L818" s="69"/>
      <c r="M818" s="69"/>
      <c r="N818" s="69"/>
      <c r="O818" s="69"/>
      <c r="P818" s="69"/>
      <c r="Q818" s="69"/>
      <c r="R818" s="69"/>
    </row>
    <row r="819" spans="1:23" s="24" customFormat="1" ht="26.1" customHeight="1">
      <c r="A819" s="176"/>
      <c r="B819" s="176"/>
    </row>
    <row r="820" spans="1:23" s="69" customFormat="1" ht="26.1" customHeight="1">
      <c r="A820" s="176"/>
      <c r="B820" s="177"/>
      <c r="C820" s="24"/>
      <c r="D820" s="24"/>
      <c r="E820" s="24"/>
      <c r="F820" s="24"/>
      <c r="G820" s="24"/>
      <c r="H820" s="24"/>
      <c r="I820" s="24"/>
      <c r="J820" s="24"/>
      <c r="Q820" s="24"/>
      <c r="R820" s="24"/>
      <c r="S820" s="88"/>
      <c r="T820" s="88"/>
      <c r="U820" s="88"/>
      <c r="V820" s="88"/>
      <c r="W820" s="88"/>
    </row>
    <row r="821" spans="1:23" s="69" customFormat="1" ht="26.1" customHeight="1">
      <c r="A821" s="176"/>
      <c r="B821" s="176"/>
      <c r="C821" s="24"/>
      <c r="D821" s="24"/>
      <c r="E821" s="24"/>
      <c r="F821" s="24"/>
      <c r="G821" s="24"/>
      <c r="H821" s="24"/>
      <c r="I821" s="123"/>
      <c r="J821" s="123"/>
      <c r="K821" s="123"/>
      <c r="L821" s="123"/>
      <c r="M821" s="123"/>
      <c r="N821" s="123"/>
      <c r="O821" s="123"/>
      <c r="P821" s="123"/>
      <c r="Q821" s="24"/>
      <c r="R821" s="24"/>
    </row>
    <row r="822" spans="1:23" s="88" customFormat="1" ht="26.1" customHeight="1">
      <c r="A822" s="176"/>
      <c r="B822" s="177"/>
      <c r="C822" s="24"/>
      <c r="D822" s="24"/>
      <c r="E822" s="24"/>
      <c r="F822" s="24"/>
      <c r="G822" s="24"/>
      <c r="H822" s="24"/>
      <c r="I822" s="24"/>
      <c r="J822" s="24"/>
      <c r="K822" s="69"/>
      <c r="L822" s="69"/>
      <c r="M822" s="69"/>
      <c r="N822" s="69"/>
      <c r="O822" s="69"/>
      <c r="P822" s="69"/>
      <c r="Q822" s="24"/>
      <c r="R822" s="24"/>
      <c r="S822" s="69"/>
      <c r="T822" s="69"/>
      <c r="U822" s="69"/>
      <c r="V822" s="69"/>
      <c r="W822" s="69"/>
    </row>
    <row r="823" spans="1:23" s="69" customFormat="1" ht="26.1" customHeight="1">
      <c r="A823" s="176"/>
      <c r="B823" s="176"/>
      <c r="C823" s="24"/>
      <c r="D823" s="24"/>
      <c r="E823" s="24"/>
      <c r="F823" s="24"/>
      <c r="G823" s="24"/>
      <c r="H823" s="24"/>
      <c r="I823" s="24"/>
      <c r="J823" s="24"/>
      <c r="Q823" s="24"/>
      <c r="R823" s="24"/>
    </row>
    <row r="824" spans="1:23" s="24" customFormat="1" ht="38.25" customHeight="1">
      <c r="A824" s="176"/>
      <c r="B824" s="177"/>
    </row>
    <row r="825" spans="1:23" s="69" customFormat="1" ht="26.1" customHeight="1">
      <c r="A825" s="201"/>
      <c r="B825" s="201"/>
      <c r="C825" s="123"/>
      <c r="D825" s="123"/>
      <c r="E825" s="123"/>
      <c r="F825" s="123"/>
      <c r="G825" s="123"/>
      <c r="H825" s="123"/>
      <c r="I825" s="24"/>
      <c r="J825" s="24"/>
    </row>
    <row r="826" spans="1:23" s="69" customFormat="1" ht="33.75" customHeight="1">
      <c r="A826" s="176"/>
      <c r="B826" s="177"/>
      <c r="C826" s="24"/>
      <c r="D826" s="24"/>
      <c r="E826" s="24"/>
      <c r="F826" s="24"/>
      <c r="G826" s="24"/>
      <c r="H826" s="24"/>
      <c r="I826" s="24"/>
      <c r="J826" s="24"/>
      <c r="Q826" s="24"/>
      <c r="R826" s="24"/>
    </row>
    <row r="827" spans="1:23" s="24" customFormat="1" ht="26.1" customHeight="1">
      <c r="A827" s="176"/>
      <c r="B827" s="177"/>
    </row>
    <row r="828" spans="1:23" s="69" customFormat="1" ht="26.1" customHeight="1">
      <c r="A828" s="176"/>
      <c r="B828" s="176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88"/>
      <c r="R828" s="88"/>
    </row>
    <row r="829" spans="1:23" s="69" customFormat="1" ht="26.1" customHeight="1">
      <c r="A829" s="176"/>
      <c r="B829" s="177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</row>
    <row r="830" spans="1:23" s="69" customFormat="1" ht="26.1" customHeight="1">
      <c r="A830" s="176"/>
      <c r="B830" s="177"/>
      <c r="C830" s="24"/>
      <c r="D830" s="24"/>
      <c r="E830" s="24"/>
      <c r="F830" s="24"/>
      <c r="G830" s="24"/>
      <c r="H830" s="24"/>
      <c r="I830" s="24"/>
      <c r="J830" s="24"/>
    </row>
    <row r="831" spans="1:23" s="69" customFormat="1" ht="26.1" customHeight="1">
      <c r="A831" s="176"/>
      <c r="B831" s="176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S831" s="88"/>
      <c r="T831" s="88"/>
      <c r="U831" s="88"/>
      <c r="V831" s="88"/>
      <c r="W831" s="88"/>
    </row>
    <row r="832" spans="1:23" s="69" customFormat="1" ht="26.1" customHeight="1">
      <c r="A832" s="176"/>
      <c r="B832" s="176"/>
      <c r="C832" s="24"/>
      <c r="D832" s="24"/>
      <c r="E832" s="24"/>
      <c r="F832" s="24"/>
      <c r="G832" s="24"/>
      <c r="H832" s="24"/>
      <c r="I832" s="24"/>
      <c r="J832" s="24"/>
      <c r="K832" s="73"/>
      <c r="L832" s="73"/>
      <c r="M832" s="73"/>
      <c r="N832" s="73"/>
      <c r="O832" s="73"/>
      <c r="P832" s="73"/>
      <c r="Q832" s="24"/>
      <c r="R832" s="24"/>
    </row>
    <row r="833" spans="1:18" s="24" customFormat="1" ht="26.1" customHeight="1">
      <c r="A833" s="176"/>
      <c r="B833" s="176"/>
      <c r="K833" s="69"/>
      <c r="L833" s="69"/>
      <c r="M833" s="69"/>
      <c r="N833" s="69"/>
      <c r="O833" s="69"/>
      <c r="P833" s="69"/>
      <c r="Q833" s="69"/>
      <c r="R833" s="69"/>
    </row>
    <row r="834" spans="1:18" s="24" customFormat="1" ht="30.75" customHeight="1">
      <c r="A834" s="176"/>
      <c r="B834" s="177"/>
      <c r="K834" s="69"/>
      <c r="L834" s="69"/>
      <c r="M834" s="69"/>
      <c r="N834" s="69"/>
      <c r="O834" s="69"/>
      <c r="P834" s="69"/>
      <c r="Q834" s="69"/>
      <c r="R834" s="69"/>
    </row>
    <row r="835" spans="1:18" s="24" customFormat="1" ht="26.1" customHeight="1">
      <c r="A835" s="176"/>
      <c r="B835" s="176"/>
    </row>
    <row r="836" spans="1:18" s="69" customFormat="1" ht="26.1" customHeight="1">
      <c r="A836" s="176"/>
      <c r="B836" s="177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</row>
    <row r="837" spans="1:18" s="24" customFormat="1" ht="26.1" customHeight="1">
      <c r="A837" s="176"/>
      <c r="B837" s="177"/>
      <c r="Q837" s="69"/>
      <c r="R837" s="69"/>
    </row>
    <row r="838" spans="1:18" s="69" customFormat="1" ht="26.1" customHeight="1">
      <c r="A838" s="176"/>
      <c r="B838" s="177"/>
      <c r="C838" s="24"/>
      <c r="D838" s="24"/>
      <c r="E838" s="24"/>
      <c r="F838" s="24"/>
      <c r="G838" s="24"/>
      <c r="H838" s="24"/>
      <c r="I838" s="24"/>
      <c r="J838" s="24"/>
    </row>
    <row r="839" spans="1:18" s="69" customFormat="1" ht="26.1" customHeight="1">
      <c r="A839" s="176"/>
      <c r="B839" s="176"/>
      <c r="C839" s="24"/>
      <c r="D839" s="24"/>
      <c r="E839" s="24"/>
      <c r="F839" s="24"/>
      <c r="G839" s="24"/>
      <c r="H839" s="24"/>
      <c r="I839" s="24"/>
      <c r="J839" s="24"/>
      <c r="Q839" s="88"/>
      <c r="R839" s="88"/>
    </row>
    <row r="840" spans="1:18" s="69" customFormat="1" ht="26.1" customHeight="1">
      <c r="A840" s="176"/>
      <c r="B840" s="176"/>
      <c r="C840" s="24"/>
      <c r="D840" s="24"/>
      <c r="E840" s="24"/>
      <c r="F840" s="24"/>
      <c r="G840" s="24"/>
      <c r="H840" s="24"/>
      <c r="I840" s="24"/>
      <c r="J840" s="24"/>
    </row>
    <row r="841" spans="1:18" s="24" customFormat="1" ht="26.1" customHeight="1">
      <c r="A841" s="176"/>
      <c r="B841" s="176"/>
      <c r="K841" s="69"/>
      <c r="L841" s="69"/>
      <c r="M841" s="69"/>
      <c r="N841" s="69"/>
      <c r="O841" s="69"/>
      <c r="P841" s="69"/>
    </row>
    <row r="842" spans="1:18" s="69" customFormat="1" ht="26.1" customHeight="1">
      <c r="A842" s="176"/>
      <c r="B842" s="177"/>
      <c r="C842" s="24"/>
      <c r="D842" s="24"/>
      <c r="E842" s="24"/>
      <c r="F842" s="24"/>
      <c r="G842" s="24"/>
      <c r="H842" s="24"/>
      <c r="I842" s="24"/>
      <c r="J842" s="24"/>
      <c r="Q842" s="24"/>
      <c r="R842" s="24"/>
    </row>
    <row r="843" spans="1:18" s="24" customFormat="1" ht="26.1" customHeight="1">
      <c r="A843" s="176"/>
      <c r="B843" s="177"/>
    </row>
    <row r="844" spans="1:18" s="69" customFormat="1" ht="31.5" customHeight="1">
      <c r="A844" s="176"/>
      <c r="B844" s="177"/>
      <c r="C844" s="24"/>
      <c r="D844" s="24"/>
      <c r="E844" s="24"/>
      <c r="F844" s="24"/>
      <c r="G844" s="24"/>
      <c r="H844" s="24"/>
      <c r="I844" s="24"/>
      <c r="J844" s="24"/>
    </row>
    <row r="845" spans="1:18" s="69" customFormat="1" ht="26.1" customHeight="1">
      <c r="A845" s="176"/>
      <c r="B845" s="177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</row>
    <row r="846" spans="1:18" s="24" customFormat="1" ht="26.1" customHeight="1">
      <c r="A846" s="176"/>
      <c r="B846" s="177"/>
      <c r="I846" s="123"/>
      <c r="J846" s="123"/>
      <c r="Q846" s="69"/>
      <c r="R846" s="69"/>
    </row>
    <row r="847" spans="1:18" s="24" customFormat="1" ht="26.1" customHeight="1">
      <c r="A847" s="176"/>
      <c r="B847" s="176"/>
      <c r="Q847" s="69"/>
      <c r="R847" s="69"/>
    </row>
    <row r="848" spans="1:18" s="24" customFormat="1" ht="26.1" customHeight="1">
      <c r="A848" s="176"/>
      <c r="B848" s="177"/>
      <c r="K848" s="69"/>
      <c r="L848" s="69"/>
      <c r="M848" s="69"/>
      <c r="N848" s="69"/>
      <c r="O848" s="69"/>
      <c r="P848" s="69"/>
      <c r="Q848" s="69"/>
      <c r="R848" s="69"/>
    </row>
    <row r="849" spans="1:18" s="69" customFormat="1" ht="26.1" customHeight="1">
      <c r="A849" s="176"/>
      <c r="B849" s="176"/>
      <c r="C849" s="24"/>
      <c r="D849" s="24"/>
      <c r="E849" s="24"/>
      <c r="F849" s="24"/>
      <c r="G849" s="24"/>
      <c r="H849" s="24"/>
      <c r="I849" s="24"/>
      <c r="J849" s="24"/>
      <c r="Q849" s="24"/>
      <c r="R849" s="24"/>
    </row>
    <row r="850" spans="1:18" s="24" customFormat="1" ht="26.1" customHeight="1">
      <c r="A850" s="201"/>
      <c r="B850" s="201"/>
      <c r="C850" s="123"/>
      <c r="D850" s="123"/>
      <c r="E850" s="123"/>
      <c r="F850" s="123"/>
      <c r="G850" s="123"/>
      <c r="H850" s="123"/>
      <c r="K850" s="69"/>
      <c r="L850" s="69"/>
      <c r="M850" s="69"/>
      <c r="N850" s="69"/>
      <c r="O850" s="69"/>
      <c r="P850" s="69"/>
      <c r="Q850" s="69"/>
      <c r="R850" s="69"/>
    </row>
    <row r="851" spans="1:18" s="69" customFormat="1" ht="26.1" customHeight="1">
      <c r="A851" s="176"/>
      <c r="B851" s="176"/>
      <c r="C851" s="24"/>
      <c r="D851" s="24"/>
      <c r="E851" s="24"/>
      <c r="F851" s="24"/>
      <c r="G851" s="24"/>
      <c r="H851" s="24"/>
      <c r="I851" s="24"/>
      <c r="J851" s="24"/>
      <c r="Q851" s="24"/>
      <c r="R851" s="24"/>
    </row>
    <row r="852" spans="1:18" s="69" customFormat="1" ht="26.1" customHeight="1">
      <c r="A852" s="176"/>
      <c r="B852" s="177"/>
      <c r="C852" s="24"/>
      <c r="D852" s="24"/>
      <c r="E852" s="24"/>
      <c r="F852" s="24"/>
      <c r="G852" s="24"/>
      <c r="H852" s="24"/>
      <c r="I852" s="24"/>
      <c r="J852" s="24"/>
    </row>
    <row r="853" spans="1:18" s="24" customFormat="1" ht="26.1" customHeight="1">
      <c r="A853" s="176"/>
      <c r="B853" s="177"/>
      <c r="Q853" s="69"/>
      <c r="R853" s="69"/>
    </row>
    <row r="854" spans="1:18" s="69" customFormat="1" ht="26.1" customHeight="1">
      <c r="A854" s="176"/>
      <c r="B854" s="177"/>
      <c r="C854" s="24"/>
      <c r="D854" s="24"/>
      <c r="E854" s="24"/>
      <c r="F854" s="24"/>
      <c r="G854" s="24"/>
      <c r="H854" s="24"/>
      <c r="I854" s="24"/>
      <c r="J854" s="24"/>
      <c r="Q854" s="24"/>
      <c r="R854" s="24"/>
    </row>
    <row r="855" spans="1:18" s="24" customFormat="1" ht="26.1" customHeight="1">
      <c r="A855" s="176"/>
      <c r="B855" s="177"/>
      <c r="K855" s="123"/>
      <c r="L855" s="123"/>
      <c r="M855" s="123"/>
      <c r="N855" s="123"/>
      <c r="O855" s="123"/>
      <c r="P855" s="123"/>
    </row>
    <row r="856" spans="1:18" s="24" customFormat="1" ht="26.1" customHeight="1">
      <c r="A856" s="176"/>
      <c r="B856" s="177"/>
      <c r="K856" s="69"/>
      <c r="L856" s="69"/>
      <c r="M856" s="69"/>
      <c r="N856" s="69"/>
      <c r="O856" s="69"/>
      <c r="P856" s="69"/>
    </row>
    <row r="857" spans="1:18" s="69" customFormat="1" ht="26.1" customHeight="1">
      <c r="A857" s="176"/>
      <c r="B857" s="176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</row>
    <row r="858" spans="1:18" s="24" customFormat="1" ht="26.1" customHeight="1">
      <c r="A858" s="187"/>
      <c r="B858" s="219"/>
      <c r="K858" s="69"/>
      <c r="L858" s="69"/>
      <c r="M858" s="69"/>
      <c r="N858" s="69"/>
      <c r="O858" s="69"/>
      <c r="P858" s="69"/>
    </row>
    <row r="859" spans="1:18" s="69" customFormat="1" ht="26.1" customHeight="1">
      <c r="A859" s="170"/>
      <c r="B859" s="170"/>
      <c r="C859" s="24"/>
      <c r="D859" s="24"/>
      <c r="E859" s="24"/>
      <c r="F859" s="24"/>
      <c r="G859" s="24"/>
      <c r="H859" s="24"/>
      <c r="I859" s="250"/>
      <c r="J859" s="250"/>
      <c r="K859" s="24"/>
      <c r="L859" s="24"/>
      <c r="M859" s="24"/>
      <c r="N859" s="24"/>
      <c r="O859" s="24"/>
      <c r="P859" s="24"/>
    </row>
    <row r="860" spans="1:18" s="69" customFormat="1" ht="26.1" customHeight="1">
      <c r="A860" s="183"/>
      <c r="B860" s="18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</row>
    <row r="861" spans="1:18" s="24" customFormat="1" ht="26.1" customHeight="1">
      <c r="A861" s="187"/>
      <c r="B861" s="187"/>
    </row>
    <row r="862" spans="1:18" s="69" customFormat="1" ht="26.1" customHeight="1">
      <c r="A862" s="187"/>
      <c r="B862" s="219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</row>
    <row r="863" spans="1:18" s="88" customFormat="1" ht="26.1" customHeight="1">
      <c r="A863" s="251"/>
      <c r="B863" s="251"/>
      <c r="C863" s="250"/>
      <c r="D863" s="250"/>
      <c r="E863" s="250"/>
      <c r="F863" s="250"/>
      <c r="G863" s="250"/>
      <c r="H863" s="250"/>
      <c r="I863" s="24"/>
      <c r="J863" s="24"/>
      <c r="K863" s="24"/>
      <c r="L863" s="24"/>
      <c r="M863" s="24"/>
      <c r="N863" s="24"/>
      <c r="O863" s="24"/>
      <c r="P863" s="24"/>
      <c r="Q863" s="24"/>
      <c r="R863" s="24"/>
    </row>
    <row r="864" spans="1:18" s="24" customFormat="1" ht="26.1" customHeight="1">
      <c r="A864" s="185"/>
      <c r="B864" s="185"/>
    </row>
    <row r="865" spans="1:23" s="24" customFormat="1" ht="26.1" customHeight="1">
      <c r="A865" s="176"/>
      <c r="B865" s="176"/>
      <c r="K865" s="69"/>
      <c r="L865" s="69"/>
      <c r="M865" s="69"/>
      <c r="N865" s="69"/>
      <c r="O865" s="69"/>
      <c r="P865" s="69"/>
      <c r="Q865" s="69"/>
      <c r="R865" s="69"/>
    </row>
    <row r="866" spans="1:23" s="69" customFormat="1" ht="26.1" customHeight="1">
      <c r="A866" s="176"/>
      <c r="B866" s="176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</row>
    <row r="867" spans="1:23" s="69" customFormat="1" ht="26.1" customHeight="1">
      <c r="A867" s="176"/>
      <c r="B867" s="176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</row>
    <row r="868" spans="1:23" s="24" customFormat="1" ht="26.1" customHeight="1">
      <c r="A868" s="176"/>
      <c r="B868" s="176"/>
      <c r="K868" s="88"/>
      <c r="L868" s="88"/>
      <c r="M868" s="88"/>
      <c r="N868" s="88"/>
      <c r="O868" s="88"/>
      <c r="P868" s="88"/>
      <c r="Q868" s="69"/>
      <c r="R868" s="69"/>
    </row>
    <row r="869" spans="1:23" s="24" customFormat="1" ht="26.1" customHeight="1">
      <c r="A869" s="176"/>
      <c r="B869" s="177"/>
      <c r="K869" s="69"/>
      <c r="L869" s="69"/>
      <c r="M869" s="69"/>
      <c r="N869" s="69"/>
      <c r="O869" s="69"/>
      <c r="P869" s="69"/>
    </row>
    <row r="870" spans="1:23" s="69" customFormat="1" ht="26.1" customHeight="1">
      <c r="A870" s="176"/>
      <c r="B870" s="176"/>
      <c r="C870" s="24"/>
      <c r="D870" s="24"/>
      <c r="E870" s="24"/>
      <c r="F870" s="24"/>
      <c r="G870" s="24"/>
      <c r="H870" s="24"/>
      <c r="I870" s="123"/>
      <c r="J870" s="123"/>
    </row>
    <row r="871" spans="1:23" s="69" customFormat="1" ht="26.1" customHeight="1">
      <c r="A871" s="176"/>
      <c r="B871" s="176"/>
      <c r="C871" s="24"/>
      <c r="D871" s="24"/>
      <c r="E871" s="24"/>
      <c r="F871" s="24"/>
      <c r="G871" s="24"/>
      <c r="H871" s="24"/>
      <c r="I871" s="24"/>
      <c r="J871" s="24"/>
      <c r="Q871" s="88"/>
      <c r="R871" s="88"/>
    </row>
    <row r="872" spans="1:23" s="69" customFormat="1" ht="32.25" customHeight="1">
      <c r="A872" s="176"/>
      <c r="B872" s="177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</row>
    <row r="873" spans="1:23" s="88" customFormat="1" ht="26.1" customHeight="1">
      <c r="A873" s="176"/>
      <c r="B873" s="177"/>
      <c r="C873" s="24"/>
      <c r="D873" s="24"/>
      <c r="E873" s="24"/>
      <c r="F873" s="24"/>
      <c r="G873" s="24"/>
      <c r="H873" s="24"/>
      <c r="I873" s="24"/>
      <c r="J873" s="24"/>
      <c r="K873" s="190" t="e">
        <f>#REF!</f>
        <v>#REF!</v>
      </c>
      <c r="L873" s="69"/>
      <c r="M873" s="69"/>
      <c r="N873" s="69"/>
      <c r="O873" s="69"/>
      <c r="P873" s="69"/>
      <c r="Q873" s="24"/>
      <c r="R873" s="24"/>
      <c r="S873" s="69"/>
      <c r="T873" s="69"/>
      <c r="U873" s="69"/>
      <c r="V873" s="69"/>
      <c r="W873" s="69"/>
    </row>
    <row r="874" spans="1:23" s="24" customFormat="1" ht="26.1" customHeight="1">
      <c r="A874" s="201"/>
      <c r="B874" s="202"/>
      <c r="C874" s="123"/>
      <c r="D874" s="123"/>
      <c r="E874" s="123"/>
      <c r="F874" s="123"/>
      <c r="G874" s="123"/>
      <c r="H874" s="123"/>
      <c r="K874" s="69"/>
      <c r="L874" s="69"/>
      <c r="M874" s="69"/>
      <c r="N874" s="69"/>
      <c r="O874" s="69"/>
      <c r="P874" s="69"/>
      <c r="Q874" s="69"/>
      <c r="R874" s="69"/>
    </row>
    <row r="875" spans="1:23" s="69" customFormat="1" ht="26.1" customHeight="1">
      <c r="A875" s="176"/>
      <c r="B875" s="177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</row>
    <row r="876" spans="1:23" s="24" customFormat="1" ht="26.1" customHeight="1">
      <c r="A876" s="176"/>
      <c r="B876" s="176"/>
      <c r="K876" s="69"/>
      <c r="L876" s="69"/>
      <c r="M876" s="69"/>
      <c r="N876" s="69"/>
      <c r="O876" s="69"/>
      <c r="P876" s="69"/>
    </row>
    <row r="877" spans="1:23" s="88" customFormat="1" ht="45" customHeight="1">
      <c r="A877" s="176"/>
      <c r="B877" s="177"/>
      <c r="C877" s="24"/>
      <c r="D877" s="24"/>
      <c r="E877" s="24"/>
      <c r="F877" s="24"/>
      <c r="G877" s="24"/>
      <c r="H877" s="24"/>
      <c r="I877" s="24"/>
      <c r="J877" s="24"/>
      <c r="K877" s="69"/>
      <c r="L877" s="69"/>
      <c r="M877" s="69"/>
      <c r="N877" s="69"/>
      <c r="O877" s="69"/>
      <c r="P877" s="69"/>
      <c r="Q877" s="24"/>
      <c r="R877" s="24"/>
      <c r="S877" s="69"/>
      <c r="T877" s="69"/>
      <c r="U877" s="69"/>
      <c r="V877" s="69"/>
      <c r="W877" s="69"/>
    </row>
    <row r="878" spans="1:23" s="24" customFormat="1" ht="36.75" customHeight="1">
      <c r="A878" s="176"/>
      <c r="B878" s="177"/>
      <c r="K878" s="69"/>
      <c r="L878" s="69"/>
      <c r="M878" s="69"/>
      <c r="N878" s="69"/>
      <c r="O878" s="69"/>
      <c r="P878" s="69"/>
      <c r="Q878" s="69"/>
      <c r="R878" s="69"/>
    </row>
    <row r="879" spans="1:23" s="69" customFormat="1" ht="45.75" customHeight="1">
      <c r="A879" s="176"/>
      <c r="B879" s="176"/>
      <c r="C879" s="24"/>
      <c r="D879" s="24"/>
      <c r="E879" s="24"/>
      <c r="F879" s="24"/>
      <c r="G879" s="24"/>
      <c r="H879" s="24"/>
      <c r="I879" s="24"/>
      <c r="J879" s="24"/>
      <c r="K879" s="88"/>
      <c r="L879" s="88"/>
      <c r="M879" s="88"/>
      <c r="N879" s="88"/>
      <c r="O879" s="88"/>
      <c r="P879" s="88"/>
    </row>
    <row r="880" spans="1:23" s="24" customFormat="1" ht="26.1" customHeight="1">
      <c r="A880" s="176"/>
      <c r="B880" s="177"/>
      <c r="K880" s="69"/>
      <c r="L880" s="69"/>
      <c r="M880" s="69"/>
      <c r="N880" s="69"/>
      <c r="O880" s="69"/>
      <c r="P880" s="69"/>
      <c r="Q880" s="69"/>
      <c r="R880" s="69"/>
    </row>
    <row r="881" spans="1:23" s="24" customFormat="1" ht="26.1" customHeight="1">
      <c r="A881" s="176"/>
      <c r="B881" s="177"/>
      <c r="Q881" s="69"/>
      <c r="R881" s="69"/>
    </row>
    <row r="882" spans="1:23" s="24" customFormat="1" ht="26.1" customHeight="1">
      <c r="A882" s="176"/>
      <c r="B882" s="177"/>
      <c r="S882" s="123"/>
      <c r="T882" s="123"/>
      <c r="U882" s="123"/>
      <c r="V882" s="123"/>
      <c r="W882" s="123"/>
    </row>
    <row r="883" spans="1:23" s="24" customFormat="1" ht="26.1" customHeight="1">
      <c r="A883" s="176"/>
      <c r="B883" s="177"/>
      <c r="Q883" s="69"/>
      <c r="R883" s="69"/>
    </row>
    <row r="884" spans="1:23" s="24" customFormat="1" ht="26.1" customHeight="1">
      <c r="A884" s="176"/>
      <c r="B884" s="177"/>
      <c r="K884" s="69"/>
      <c r="L884" s="69"/>
      <c r="M884" s="69"/>
      <c r="N884" s="69"/>
      <c r="O884" s="69"/>
      <c r="P884" s="69"/>
    </row>
    <row r="885" spans="1:23" s="24" customFormat="1" ht="26.1" customHeight="1">
      <c r="A885" s="176"/>
      <c r="B885" s="176"/>
      <c r="Q885" s="69"/>
      <c r="R885" s="69"/>
    </row>
    <row r="886" spans="1:23" s="69" customFormat="1" ht="26.1" customHeight="1">
      <c r="A886" s="176"/>
      <c r="B886" s="176"/>
      <c r="C886" s="24"/>
      <c r="D886" s="24"/>
      <c r="E886" s="24"/>
      <c r="F886" s="24"/>
      <c r="G886" s="24"/>
      <c r="H886" s="24"/>
      <c r="I886" s="24"/>
      <c r="J886" s="24"/>
      <c r="Q886" s="24"/>
      <c r="R886" s="24"/>
      <c r="S886" s="88"/>
      <c r="T886" s="88"/>
      <c r="U886" s="88"/>
      <c r="V886" s="88"/>
      <c r="W886" s="88"/>
    </row>
    <row r="887" spans="1:23" s="24" customFormat="1" ht="26.1" customHeight="1">
      <c r="A887" s="176"/>
      <c r="B887" s="176"/>
      <c r="K887" s="69"/>
      <c r="L887" s="69"/>
      <c r="M887" s="69"/>
      <c r="N887" s="69"/>
      <c r="O887" s="69"/>
      <c r="P887" s="69"/>
      <c r="Q887" s="69"/>
      <c r="R887" s="69"/>
    </row>
    <row r="888" spans="1:23" s="69" customFormat="1" ht="26.1" customHeight="1">
      <c r="A888" s="176"/>
      <c r="B888" s="177"/>
      <c r="C888" s="24"/>
      <c r="D888" s="24"/>
      <c r="E888" s="24"/>
      <c r="F888" s="24"/>
      <c r="G888" s="24"/>
      <c r="H888" s="24"/>
      <c r="I888" s="24"/>
      <c r="J888" s="24"/>
      <c r="Q888" s="24"/>
      <c r="R888" s="24"/>
    </row>
    <row r="889" spans="1:23" s="69" customFormat="1" ht="26.1" customHeight="1">
      <c r="A889" s="176"/>
      <c r="B889" s="176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</row>
    <row r="890" spans="1:23" s="69" customFormat="1" ht="26.1" customHeight="1">
      <c r="A890" s="176"/>
      <c r="B890" s="177"/>
      <c r="C890" s="24"/>
      <c r="D890" s="24"/>
      <c r="E890" s="24"/>
      <c r="F890" s="24"/>
      <c r="G890" s="24"/>
      <c r="H890" s="24"/>
      <c r="I890" s="24"/>
      <c r="J890" s="24"/>
      <c r="Q890" s="123"/>
      <c r="R890" s="123"/>
    </row>
    <row r="891" spans="1:23" s="69" customFormat="1" ht="26.1" customHeight="1">
      <c r="A891" s="176"/>
      <c r="B891" s="177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</row>
    <row r="892" spans="1:23" s="24" customFormat="1" ht="26.1" customHeight="1">
      <c r="A892" s="176"/>
      <c r="B892" s="177"/>
      <c r="K892" s="69"/>
      <c r="L892" s="69"/>
      <c r="M892" s="69"/>
      <c r="N892" s="69"/>
      <c r="O892" s="69"/>
      <c r="P892" s="69"/>
    </row>
    <row r="893" spans="1:23" s="69" customFormat="1" ht="26.1" customHeight="1">
      <c r="A893" s="176"/>
      <c r="B893" s="176"/>
      <c r="C893" s="24"/>
      <c r="D893" s="24"/>
      <c r="E893" s="24"/>
      <c r="F893" s="24"/>
      <c r="G893" s="24"/>
      <c r="H893" s="24"/>
      <c r="I893" s="24"/>
      <c r="J893" s="24"/>
      <c r="Q893" s="24"/>
      <c r="R893" s="24"/>
    </row>
    <row r="894" spans="1:23" s="69" customFormat="1" ht="26.1" customHeight="1">
      <c r="A894" s="176"/>
      <c r="B894" s="177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88"/>
      <c r="R894" s="88"/>
    </row>
    <row r="895" spans="1:23" s="24" customFormat="1" ht="26.1" customHeight="1">
      <c r="A895" s="176"/>
      <c r="B895" s="176"/>
    </row>
    <row r="896" spans="1:23" s="69" customFormat="1" ht="26.1" customHeight="1">
      <c r="A896" s="176"/>
      <c r="B896" s="177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</row>
    <row r="897" spans="1:18" s="69" customFormat="1" ht="26.1" customHeight="1">
      <c r="A897" s="176"/>
      <c r="B897" s="177"/>
      <c r="C897" s="24"/>
      <c r="D897" s="24"/>
      <c r="E897" s="24"/>
      <c r="F897" s="24"/>
      <c r="G897" s="24"/>
      <c r="H897" s="24"/>
      <c r="I897" s="24"/>
      <c r="J897" s="24"/>
    </row>
    <row r="898" spans="1:18" s="69" customFormat="1" ht="26.1" customHeight="1">
      <c r="A898" s="176"/>
      <c r="B898" s="176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</row>
    <row r="899" spans="1:18" s="69" customFormat="1" ht="26.1" customHeight="1">
      <c r="A899" s="176"/>
      <c r="B899" s="176"/>
      <c r="C899" s="24"/>
      <c r="D899" s="24"/>
      <c r="E899" s="24"/>
      <c r="F899" s="24"/>
      <c r="G899" s="24"/>
      <c r="H899" s="24"/>
      <c r="I899" s="24"/>
      <c r="J899" s="24"/>
    </row>
    <row r="900" spans="1:18" s="69" customFormat="1" ht="26.1" customHeight="1">
      <c r="A900" s="176"/>
      <c r="B900" s="176"/>
      <c r="C900" s="24"/>
      <c r="D900" s="24"/>
      <c r="E900" s="24"/>
      <c r="F900" s="24"/>
      <c r="G900" s="24"/>
      <c r="H900" s="24"/>
      <c r="I900" s="24"/>
      <c r="J900" s="24"/>
      <c r="Q900" s="24"/>
      <c r="R900" s="24"/>
    </row>
    <row r="901" spans="1:18" s="24" customFormat="1" ht="26.1" customHeight="1">
      <c r="A901" s="176"/>
      <c r="B901" s="177"/>
      <c r="Q901" s="69"/>
      <c r="R901" s="69"/>
    </row>
    <row r="902" spans="1:18" s="24" customFormat="1" ht="26.1" customHeight="1">
      <c r="A902" s="176"/>
      <c r="B902" s="176"/>
      <c r="K902" s="69"/>
      <c r="L902" s="69"/>
      <c r="M902" s="69"/>
      <c r="N902" s="69"/>
      <c r="O902" s="69"/>
      <c r="P902" s="69"/>
      <c r="Q902" s="69"/>
      <c r="R902" s="69"/>
    </row>
    <row r="903" spans="1:18" s="69" customFormat="1" ht="26.1" customHeight="1">
      <c r="A903" s="176"/>
      <c r="B903" s="177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</row>
    <row r="904" spans="1:18" s="24" customFormat="1" ht="26.1" customHeight="1">
      <c r="A904" s="176"/>
      <c r="B904" s="177"/>
      <c r="Q904" s="69"/>
      <c r="R904" s="69"/>
    </row>
    <row r="905" spans="1:18" s="69" customFormat="1" ht="26.1" customHeight="1">
      <c r="A905" s="176"/>
      <c r="B905" s="176"/>
      <c r="C905" s="24"/>
      <c r="D905" s="24"/>
      <c r="E905" s="24"/>
      <c r="F905" s="24"/>
      <c r="G905" s="24"/>
      <c r="H905" s="24"/>
      <c r="I905" s="24"/>
      <c r="J905" s="24"/>
    </row>
    <row r="906" spans="1:18" s="24" customFormat="1" ht="26.1" customHeight="1">
      <c r="A906" s="176"/>
      <c r="B906" s="177"/>
      <c r="Q906" s="69"/>
      <c r="R906" s="69"/>
    </row>
    <row r="907" spans="1:18" s="69" customFormat="1" ht="26.1" customHeight="1">
      <c r="A907" s="176"/>
      <c r="B907" s="176"/>
      <c r="C907" s="24"/>
      <c r="D907" s="24"/>
      <c r="E907" s="24"/>
      <c r="F907" s="24"/>
      <c r="G907" s="24"/>
      <c r="H907" s="24"/>
      <c r="I907" s="24"/>
      <c r="J907" s="24"/>
    </row>
    <row r="908" spans="1:18" s="24" customFormat="1" ht="26.1" customHeight="1">
      <c r="A908" s="176"/>
      <c r="B908" s="176"/>
      <c r="K908" s="69"/>
      <c r="L908" s="69"/>
      <c r="M908" s="69"/>
      <c r="N908" s="69"/>
      <c r="O908" s="69"/>
      <c r="P908" s="69"/>
      <c r="Q908" s="69"/>
      <c r="R908" s="69"/>
    </row>
    <row r="909" spans="1:18" s="69" customFormat="1" ht="45.75" customHeight="1">
      <c r="A909" s="176"/>
      <c r="B909" s="177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</row>
    <row r="910" spans="1:18" s="73" customFormat="1" ht="26.1" customHeight="1">
      <c r="A910" s="176"/>
      <c r="B910" s="176"/>
      <c r="C910" s="24"/>
      <c r="D910" s="24"/>
      <c r="E910" s="24"/>
      <c r="F910" s="24"/>
      <c r="G910" s="24"/>
      <c r="H910" s="24"/>
      <c r="I910" s="24"/>
      <c r="J910" s="24"/>
      <c r="K910" s="69"/>
      <c r="L910" s="69"/>
      <c r="M910" s="69"/>
      <c r="N910" s="69"/>
      <c r="O910" s="69"/>
      <c r="P910" s="69"/>
      <c r="Q910" s="24"/>
      <c r="R910" s="24"/>
    </row>
    <row r="911" spans="1:18" s="24" customFormat="1" ht="26.1" customHeight="1">
      <c r="A911" s="176"/>
      <c r="B911" s="177"/>
      <c r="I911" s="123"/>
      <c r="J911" s="123"/>
      <c r="K911" s="88"/>
      <c r="L911" s="88"/>
      <c r="M911" s="88"/>
      <c r="N911" s="88"/>
      <c r="O911" s="88"/>
      <c r="P911" s="88"/>
      <c r="Q911" s="69"/>
      <c r="R911" s="69"/>
    </row>
    <row r="912" spans="1:18" s="69" customFormat="1" ht="26.1" customHeight="1">
      <c r="A912" s="176"/>
      <c r="B912" s="177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</row>
    <row r="913" spans="1:18" s="24" customFormat="1" ht="26.1" customHeight="1">
      <c r="A913" s="176"/>
      <c r="B913" s="176"/>
      <c r="Q913" s="69"/>
      <c r="R913" s="69"/>
    </row>
    <row r="914" spans="1:18" s="123" customFormat="1" ht="26.1" customHeight="1">
      <c r="A914" s="176"/>
      <c r="B914" s="177"/>
      <c r="C914" s="24"/>
      <c r="D914" s="24"/>
      <c r="E914" s="24"/>
      <c r="F914" s="24"/>
      <c r="G914" s="24"/>
      <c r="H914" s="24"/>
      <c r="I914" s="24"/>
      <c r="J914" s="24"/>
      <c r="K914" s="69"/>
      <c r="L914" s="69"/>
      <c r="M914" s="69"/>
      <c r="N914" s="69"/>
      <c r="O914" s="69"/>
      <c r="P914" s="69"/>
      <c r="Q914" s="24"/>
      <c r="R914" s="24"/>
    </row>
    <row r="915" spans="1:18" s="24" customFormat="1" ht="26.1" customHeight="1">
      <c r="A915" s="201"/>
      <c r="B915" s="202"/>
      <c r="C915" s="123"/>
      <c r="D915" s="123"/>
      <c r="E915" s="123"/>
      <c r="F915" s="123"/>
      <c r="G915" s="123"/>
      <c r="H915" s="123"/>
      <c r="K915" s="69"/>
      <c r="L915" s="69"/>
      <c r="M915" s="69"/>
      <c r="N915" s="69"/>
      <c r="O915" s="69"/>
      <c r="P915" s="69"/>
      <c r="Q915" s="69"/>
      <c r="R915" s="69"/>
    </row>
    <row r="916" spans="1:18" s="69" customFormat="1" ht="26.1" customHeight="1">
      <c r="A916" s="176"/>
      <c r="B916" s="176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</row>
    <row r="917" spans="1:18" s="24" customFormat="1" ht="26.1" customHeight="1">
      <c r="A917" s="176"/>
      <c r="B917" s="176"/>
      <c r="Q917" s="69"/>
      <c r="R917" s="69"/>
    </row>
    <row r="918" spans="1:18" s="69" customFormat="1" ht="26.1" customHeight="1">
      <c r="A918" s="176"/>
      <c r="B918" s="177"/>
      <c r="C918" s="24"/>
      <c r="D918" s="24"/>
      <c r="E918" s="24"/>
      <c r="F918" s="24"/>
      <c r="G918" s="24"/>
      <c r="H918" s="24"/>
      <c r="I918" s="24"/>
      <c r="J918" s="24"/>
      <c r="Q918" s="73"/>
      <c r="R918" s="73"/>
    </row>
    <row r="919" spans="1:18" s="69" customFormat="1" ht="26.1" customHeight="1">
      <c r="A919" s="228"/>
      <c r="B919" s="249"/>
      <c r="C919" s="24"/>
      <c r="D919" s="24"/>
      <c r="E919" s="24"/>
      <c r="F919" s="24"/>
      <c r="G919" s="24"/>
      <c r="H919" s="24"/>
      <c r="I919" s="24"/>
      <c r="J919" s="24"/>
      <c r="Q919" s="24"/>
      <c r="R919" s="24"/>
    </row>
    <row r="920" spans="1:18" s="69" customFormat="1" ht="26.1" customHeight="1">
      <c r="A920" s="176"/>
      <c r="B920" s="176"/>
      <c r="C920" s="24"/>
      <c r="D920" s="24"/>
      <c r="E920" s="24"/>
      <c r="F920" s="24"/>
      <c r="G920" s="24"/>
      <c r="H920" s="24"/>
      <c r="I920" s="24"/>
      <c r="J920" s="24"/>
    </row>
    <row r="921" spans="1:18" s="69" customFormat="1" ht="42.75" customHeight="1">
      <c r="A921" s="176"/>
      <c r="B921" s="176"/>
      <c r="C921" s="24"/>
      <c r="D921" s="24"/>
      <c r="E921" s="24"/>
      <c r="F921" s="24"/>
      <c r="G921" s="24"/>
      <c r="H921" s="24"/>
      <c r="I921" s="123"/>
      <c r="J921" s="123"/>
      <c r="Q921" s="24"/>
      <c r="R921" s="24"/>
    </row>
    <row r="922" spans="1:18" s="24" customFormat="1" ht="42.75" customHeight="1">
      <c r="A922" s="176"/>
      <c r="B922" s="177"/>
      <c r="Q922" s="123"/>
      <c r="R922" s="123"/>
    </row>
    <row r="923" spans="1:18" s="73" customFormat="1" ht="26.1" customHeight="1">
      <c r="A923" s="176"/>
      <c r="B923" s="177"/>
      <c r="C923" s="24"/>
      <c r="D923" s="24"/>
      <c r="E923" s="24"/>
      <c r="F923" s="24"/>
      <c r="G923" s="24"/>
      <c r="H923" s="24"/>
      <c r="I923" s="24"/>
      <c r="J923" s="24"/>
      <c r="K923" s="69"/>
      <c r="L923" s="69"/>
      <c r="M923" s="69"/>
      <c r="N923" s="69"/>
      <c r="O923" s="69"/>
      <c r="P923" s="69"/>
      <c r="Q923" s="24"/>
      <c r="R923" s="24"/>
    </row>
    <row r="924" spans="1:18" s="24" customFormat="1" ht="26.1" customHeight="1">
      <c r="A924" s="176"/>
      <c r="B924" s="177"/>
      <c r="Q924" s="69"/>
      <c r="R924" s="69"/>
    </row>
    <row r="925" spans="1:18" s="69" customFormat="1" ht="26.1" customHeight="1">
      <c r="A925" s="201"/>
      <c r="B925" s="202"/>
      <c r="C925" s="123"/>
      <c r="D925" s="123"/>
      <c r="E925" s="123"/>
      <c r="F925" s="123"/>
      <c r="G925" s="123"/>
      <c r="H925" s="123"/>
      <c r="I925" s="123"/>
      <c r="J925" s="123"/>
      <c r="Q925" s="24"/>
      <c r="R925" s="24"/>
    </row>
    <row r="926" spans="1:18" s="69" customFormat="1" ht="26.1" customHeight="1">
      <c r="A926" s="176"/>
      <c r="B926" s="176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</row>
    <row r="927" spans="1:18" s="69" customFormat="1" ht="42.75" customHeight="1">
      <c r="A927" s="176"/>
      <c r="B927" s="177"/>
      <c r="C927" s="24"/>
      <c r="D927" s="24"/>
      <c r="E927" s="24"/>
      <c r="F927" s="24"/>
      <c r="G927" s="24"/>
      <c r="H927" s="24"/>
      <c r="I927" s="24"/>
      <c r="J927" s="24"/>
    </row>
    <row r="928" spans="1:18" s="24" customFormat="1" ht="42.75" customHeight="1">
      <c r="A928" s="176"/>
      <c r="B928" s="176"/>
      <c r="Q928" s="69"/>
      <c r="R928" s="69"/>
    </row>
    <row r="929" spans="1:18" s="69" customFormat="1" ht="26.1" customHeight="1">
      <c r="A929" s="201"/>
      <c r="B929" s="202"/>
      <c r="C929" s="123"/>
      <c r="D929" s="123"/>
      <c r="E929" s="123"/>
      <c r="F929" s="123"/>
      <c r="G929" s="123"/>
      <c r="H929" s="123"/>
      <c r="I929" s="24"/>
      <c r="J929" s="24"/>
      <c r="K929" s="24"/>
      <c r="L929" s="24"/>
      <c r="M929" s="24"/>
      <c r="N929" s="24"/>
      <c r="O929" s="24"/>
      <c r="P929" s="24"/>
    </row>
    <row r="930" spans="1:18" s="69" customFormat="1" ht="26.1" customHeight="1">
      <c r="A930" s="176"/>
      <c r="B930" s="176"/>
      <c r="C930" s="24"/>
      <c r="D930" s="24"/>
      <c r="E930" s="24"/>
      <c r="F930" s="24"/>
      <c r="G930" s="24"/>
      <c r="H930" s="24"/>
      <c r="I930" s="24"/>
      <c r="J930" s="24"/>
      <c r="K930" s="123"/>
      <c r="L930" s="123"/>
      <c r="M930" s="123"/>
      <c r="N930" s="123"/>
      <c r="O930" s="123"/>
      <c r="P930" s="123"/>
      <c r="Q930" s="24"/>
      <c r="R930" s="24"/>
    </row>
    <row r="931" spans="1:18" s="69" customFormat="1" ht="26.1" customHeight="1">
      <c r="A931" s="176"/>
      <c r="B931" s="177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73"/>
      <c r="R931" s="73"/>
    </row>
    <row r="932" spans="1:18" s="24" customFormat="1" ht="26.1" customHeight="1">
      <c r="A932" s="176"/>
      <c r="B932" s="176"/>
    </row>
    <row r="933" spans="1:18" s="69" customFormat="1" ht="26.1" customHeight="1">
      <c r="A933" s="176"/>
      <c r="B933" s="176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</row>
    <row r="934" spans="1:18" s="69" customFormat="1" ht="26.1" customHeight="1">
      <c r="A934" s="176"/>
      <c r="B934" s="176"/>
      <c r="C934" s="24"/>
      <c r="D934" s="24"/>
      <c r="E934" s="24"/>
      <c r="F934" s="24"/>
      <c r="G934" s="24"/>
      <c r="H934" s="24"/>
      <c r="I934" s="24"/>
      <c r="J934" s="24"/>
      <c r="K934" s="88"/>
      <c r="L934" s="88"/>
      <c r="M934" s="88"/>
      <c r="N934" s="88"/>
      <c r="O934" s="88"/>
      <c r="P934" s="88"/>
    </row>
    <row r="935" spans="1:18" s="69" customFormat="1" ht="31.5" customHeight="1">
      <c r="A935" s="170"/>
      <c r="B935" s="170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</row>
    <row r="936" spans="1:18" s="24" customFormat="1" ht="30.75" customHeight="1">
      <c r="A936" s="170"/>
      <c r="B936" s="170"/>
      <c r="K936" s="69"/>
      <c r="L936" s="69"/>
      <c r="M936" s="69"/>
      <c r="N936" s="69"/>
      <c r="O936" s="69"/>
      <c r="P936" s="69"/>
    </row>
    <row r="937" spans="1:18" s="24" customFormat="1" ht="26.1" customHeight="1">
      <c r="A937" s="170"/>
      <c r="B937" s="170"/>
      <c r="K937" s="69"/>
      <c r="L937" s="69"/>
      <c r="M937" s="69"/>
      <c r="N937" s="69"/>
      <c r="O937" s="69"/>
      <c r="P937" s="69"/>
      <c r="Q937" s="69"/>
      <c r="R937" s="69"/>
    </row>
    <row r="938" spans="1:18" s="24" customFormat="1" ht="31.5" customHeight="1">
      <c r="A938" s="253"/>
      <c r="B938" s="254"/>
      <c r="K938" s="69"/>
      <c r="L938" s="69"/>
      <c r="M938" s="69"/>
      <c r="N938" s="69"/>
      <c r="O938" s="69"/>
      <c r="P938" s="69"/>
      <c r="Q938" s="69"/>
      <c r="R938" s="69"/>
    </row>
    <row r="939" spans="1:18" s="69" customFormat="1" ht="26.1" customHeight="1">
      <c r="A939" s="203"/>
      <c r="B939" s="203"/>
      <c r="C939" s="24"/>
      <c r="D939" s="24"/>
      <c r="E939" s="24"/>
      <c r="F939" s="24"/>
      <c r="G939" s="24"/>
      <c r="H939" s="24"/>
      <c r="I939" s="24"/>
      <c r="J939" s="24"/>
    </row>
    <row r="940" spans="1:18" s="69" customFormat="1" ht="26.1" customHeight="1">
      <c r="A940" s="185"/>
      <c r="B940" s="186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</row>
    <row r="941" spans="1:18" s="69" customFormat="1" ht="32.25" customHeight="1">
      <c r="A941" s="228"/>
      <c r="B941" s="249"/>
      <c r="C941" s="24"/>
      <c r="D941" s="24"/>
      <c r="E941" s="24"/>
      <c r="F941" s="24"/>
      <c r="G941" s="24"/>
      <c r="H941" s="24"/>
      <c r="I941" s="24"/>
      <c r="J941" s="24"/>
    </row>
    <row r="942" spans="1:18" s="24" customFormat="1" ht="31.5" customHeight="1">
      <c r="A942" s="176"/>
      <c r="B942" s="177"/>
      <c r="K942" s="190" t="e">
        <f>#REF!</f>
        <v>#REF!</v>
      </c>
      <c r="L942" s="69"/>
      <c r="M942" s="69"/>
      <c r="N942" s="69"/>
      <c r="O942" s="69"/>
      <c r="P942" s="69"/>
      <c r="Q942" s="69"/>
      <c r="R942" s="69"/>
    </row>
    <row r="943" spans="1:18" s="24" customFormat="1" ht="26.1" customHeight="1">
      <c r="A943" s="176"/>
      <c r="B943" s="177"/>
      <c r="Q943" s="69"/>
      <c r="R943" s="69"/>
    </row>
    <row r="944" spans="1:18" s="69" customFormat="1" ht="26.1" customHeight="1">
      <c r="A944" s="176"/>
      <c r="B944" s="176"/>
      <c r="C944" s="24"/>
      <c r="D944" s="24"/>
      <c r="E944" s="24"/>
      <c r="F944" s="24"/>
      <c r="G944" s="24"/>
      <c r="H944" s="24"/>
      <c r="I944" s="24"/>
      <c r="J944" s="24"/>
      <c r="Q944" s="24"/>
      <c r="R944" s="24"/>
    </row>
    <row r="945" spans="1:23" s="69" customFormat="1" ht="26.1" customHeight="1">
      <c r="A945" s="176"/>
      <c r="B945" s="177"/>
      <c r="C945" s="24"/>
      <c r="D945" s="24"/>
      <c r="E945" s="24"/>
      <c r="F945" s="24"/>
      <c r="G945" s="24"/>
      <c r="H945" s="24"/>
      <c r="I945" s="24"/>
      <c r="J945" s="24"/>
      <c r="Q945" s="24"/>
      <c r="R945" s="24"/>
    </row>
    <row r="946" spans="1:23" s="69" customFormat="1" ht="29.25" customHeight="1">
      <c r="A946" s="176"/>
      <c r="B946" s="177"/>
      <c r="C946" s="24"/>
      <c r="D946" s="24"/>
      <c r="E946" s="24"/>
      <c r="F946" s="24"/>
      <c r="G946" s="24"/>
      <c r="H946" s="24"/>
      <c r="I946" s="24"/>
      <c r="J946" s="24"/>
      <c r="Q946" s="24"/>
      <c r="R946" s="24"/>
    </row>
    <row r="947" spans="1:23" s="69" customFormat="1" ht="26.1" customHeight="1">
      <c r="A947" s="176"/>
      <c r="B947" s="176"/>
      <c r="C947" s="24"/>
      <c r="D947" s="24"/>
      <c r="E947" s="24"/>
      <c r="F947" s="24"/>
      <c r="G947" s="24"/>
      <c r="H947" s="24"/>
      <c r="I947" s="24"/>
      <c r="J947" s="24"/>
    </row>
    <row r="948" spans="1:23" s="24" customFormat="1" ht="26.1" customHeight="1">
      <c r="A948" s="176"/>
      <c r="B948" s="177"/>
      <c r="K948" s="69"/>
      <c r="L948" s="69"/>
      <c r="M948" s="69"/>
      <c r="N948" s="69"/>
      <c r="O948" s="69"/>
      <c r="P948" s="69"/>
      <c r="Q948" s="69"/>
      <c r="R948" s="69"/>
    </row>
    <row r="949" spans="1:23" s="88" customFormat="1" ht="26.1" customHeight="1">
      <c r="A949" s="176"/>
      <c r="B949" s="177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69"/>
      <c r="R949" s="69"/>
    </row>
    <row r="950" spans="1:23" s="123" customFormat="1" ht="26.1" customHeight="1">
      <c r="A950" s="176"/>
      <c r="B950" s="177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</row>
    <row r="951" spans="1:23" s="69" customFormat="1" ht="40.5" customHeight="1">
      <c r="A951" s="176"/>
      <c r="B951" s="177"/>
      <c r="C951" s="24"/>
      <c r="D951" s="24"/>
      <c r="E951" s="24"/>
      <c r="F951" s="24"/>
      <c r="G951" s="24"/>
      <c r="H951" s="24"/>
      <c r="I951" s="24"/>
      <c r="J951" s="24"/>
      <c r="Q951" s="24"/>
      <c r="R951" s="24"/>
    </row>
    <row r="952" spans="1:23" s="69" customFormat="1" ht="43.5" customHeight="1">
      <c r="A952" s="176"/>
      <c r="B952" s="177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</row>
    <row r="953" spans="1:23" s="24" customFormat="1" ht="26.1" customHeight="1">
      <c r="A953" s="176"/>
      <c r="B953" s="176"/>
      <c r="K953" s="69"/>
      <c r="L953" s="69"/>
      <c r="M953" s="69"/>
      <c r="N953" s="69"/>
      <c r="O953" s="69"/>
      <c r="P953" s="69"/>
      <c r="Q953" s="69"/>
      <c r="R953" s="69"/>
    </row>
    <row r="954" spans="1:23" s="24" customFormat="1" ht="26.1" customHeight="1">
      <c r="A954" s="176"/>
      <c r="B954" s="176"/>
      <c r="Q954" s="69"/>
      <c r="R954" s="69"/>
    </row>
    <row r="955" spans="1:23" s="24" customFormat="1" ht="26.1" customHeight="1">
      <c r="A955" s="176"/>
      <c r="B955" s="177"/>
      <c r="K955" s="69"/>
      <c r="L955" s="69"/>
      <c r="M955" s="69"/>
      <c r="N955" s="69"/>
      <c r="O955" s="69"/>
      <c r="P955" s="69"/>
      <c r="Q955" s="69"/>
      <c r="R955" s="69"/>
    </row>
    <row r="956" spans="1:23" s="24" customFormat="1" ht="26.1" customHeight="1">
      <c r="A956" s="176"/>
      <c r="B956" s="176"/>
    </row>
    <row r="957" spans="1:23" s="24" customFormat="1" ht="26.1" customHeight="1">
      <c r="A957" s="176"/>
      <c r="B957" s="177"/>
      <c r="K957" s="69"/>
      <c r="L957" s="69"/>
      <c r="M957" s="69"/>
      <c r="N957" s="69"/>
      <c r="O957" s="69"/>
      <c r="P957" s="69"/>
      <c r="Q957" s="88"/>
      <c r="R957" s="88"/>
    </row>
    <row r="958" spans="1:23" s="24" customFormat="1" ht="26.1" customHeight="1">
      <c r="A958" s="176"/>
      <c r="B958" s="176"/>
      <c r="K958" s="73"/>
      <c r="L958" s="73"/>
      <c r="M958" s="73"/>
      <c r="N958" s="73"/>
      <c r="O958" s="73"/>
      <c r="P958" s="73"/>
    </row>
    <row r="959" spans="1:23" s="69" customFormat="1" ht="26.1" customHeight="1">
      <c r="A959" s="228"/>
      <c r="B959" s="249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</row>
    <row r="960" spans="1:23" s="69" customFormat="1" ht="26.1" customHeight="1">
      <c r="A960" s="176"/>
      <c r="B960" s="176"/>
      <c r="C960" s="24"/>
      <c r="D960" s="24"/>
      <c r="E960" s="24"/>
      <c r="F960" s="24"/>
      <c r="G960" s="24"/>
      <c r="H960" s="24"/>
      <c r="I960" s="24"/>
      <c r="J960" s="24"/>
    </row>
    <row r="961" spans="1:18" s="69" customFormat="1" ht="26.1" customHeight="1">
      <c r="A961" s="176"/>
      <c r="B961" s="177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</row>
    <row r="962" spans="1:18" s="69" customFormat="1" ht="26.1" customHeight="1">
      <c r="A962" s="176"/>
      <c r="B962" s="177"/>
      <c r="C962" s="24"/>
      <c r="D962" s="24"/>
      <c r="E962" s="24"/>
      <c r="F962" s="24"/>
      <c r="G962" s="24"/>
      <c r="H962" s="24"/>
      <c r="I962" s="24"/>
      <c r="J962" s="24"/>
      <c r="K962" s="123"/>
      <c r="L962" s="123"/>
      <c r="M962" s="123"/>
      <c r="N962" s="123"/>
      <c r="O962" s="123"/>
      <c r="P962" s="123"/>
      <c r="Q962" s="24"/>
      <c r="R962" s="24"/>
    </row>
    <row r="963" spans="1:18" s="69" customFormat="1" ht="26.1" customHeight="1">
      <c r="A963" s="176"/>
      <c r="B963" s="176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</row>
    <row r="964" spans="1:18" s="24" customFormat="1" ht="26.1" customHeight="1">
      <c r="A964" s="176"/>
      <c r="B964" s="177"/>
      <c r="K964" s="69"/>
      <c r="L964" s="69"/>
      <c r="M964" s="69"/>
      <c r="N964" s="69"/>
      <c r="O964" s="69"/>
      <c r="P964" s="69"/>
    </row>
    <row r="965" spans="1:18" s="69" customFormat="1" ht="26.1" customHeight="1">
      <c r="A965" s="176"/>
      <c r="B965" s="176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</row>
    <row r="966" spans="1:18" s="24" customFormat="1" ht="26.1" customHeight="1">
      <c r="A966" s="201"/>
      <c r="B966" s="201"/>
      <c r="K966" s="69"/>
      <c r="L966" s="69"/>
      <c r="M966" s="69"/>
      <c r="N966" s="69"/>
      <c r="O966" s="69"/>
      <c r="P966" s="69"/>
    </row>
    <row r="967" spans="1:18" s="69" customFormat="1" ht="26.1" customHeight="1">
      <c r="A967" s="176"/>
      <c r="B967" s="176"/>
      <c r="C967" s="24"/>
      <c r="D967" s="24"/>
      <c r="E967" s="24"/>
      <c r="F967" s="24"/>
      <c r="G967" s="24"/>
      <c r="H967" s="24"/>
      <c r="I967" s="24"/>
      <c r="J967" s="24"/>
    </row>
    <row r="968" spans="1:18" s="24" customFormat="1" ht="26.1" customHeight="1">
      <c r="A968" s="176"/>
      <c r="B968" s="177"/>
      <c r="K968" s="69"/>
      <c r="L968" s="69"/>
      <c r="M968" s="69"/>
      <c r="N968" s="69"/>
      <c r="O968" s="69"/>
      <c r="P968" s="69"/>
      <c r="Q968" s="69"/>
      <c r="R968" s="69"/>
    </row>
    <row r="969" spans="1:18" s="69" customFormat="1" ht="26.1" customHeight="1">
      <c r="A969" s="176"/>
      <c r="B969" s="176"/>
      <c r="C969" s="24"/>
      <c r="D969" s="24"/>
      <c r="E969" s="24"/>
      <c r="F969" s="24"/>
      <c r="G969" s="24"/>
      <c r="H969" s="24"/>
      <c r="I969" s="24"/>
      <c r="J969" s="24"/>
    </row>
    <row r="970" spans="1:18" s="69" customFormat="1" ht="26.1" customHeight="1">
      <c r="A970" s="176"/>
      <c r="B970" s="177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</row>
    <row r="971" spans="1:18" s="69" customFormat="1" ht="26.1" customHeight="1">
      <c r="A971" s="176"/>
      <c r="B971" s="177"/>
      <c r="C971" s="24"/>
      <c r="D971" s="24"/>
      <c r="E971" s="24"/>
      <c r="F971" s="24"/>
      <c r="G971" s="24"/>
      <c r="H971" s="24"/>
      <c r="I971" s="24"/>
      <c r="J971" s="24"/>
      <c r="K971" s="73"/>
      <c r="L971" s="73"/>
      <c r="M971" s="73"/>
      <c r="N971" s="73"/>
      <c r="O971" s="73"/>
      <c r="P971" s="73"/>
    </row>
    <row r="972" spans="1:18" s="69" customFormat="1" ht="26.1" customHeight="1">
      <c r="A972" s="176"/>
      <c r="B972" s="177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</row>
    <row r="973" spans="1:18" s="24" customFormat="1" ht="26.1" customHeight="1">
      <c r="A973" s="176"/>
      <c r="B973" s="177"/>
      <c r="K973" s="69"/>
      <c r="L973" s="69"/>
      <c r="M973" s="69"/>
      <c r="N973" s="69"/>
      <c r="O973" s="69"/>
      <c r="P973" s="69"/>
      <c r="Q973" s="69"/>
      <c r="R973" s="69"/>
    </row>
    <row r="974" spans="1:18" s="69" customFormat="1" ht="26.1" customHeight="1">
      <c r="A974" s="176"/>
      <c r="B974" s="176"/>
      <c r="C974" s="24"/>
      <c r="D974" s="24"/>
      <c r="E974" s="24"/>
      <c r="F974" s="24"/>
      <c r="G974" s="24"/>
      <c r="H974" s="24"/>
      <c r="I974" s="24"/>
      <c r="J974" s="24"/>
      <c r="Q974" s="24"/>
      <c r="R974" s="24"/>
    </row>
    <row r="975" spans="1:18" s="69" customFormat="1" ht="26.1" customHeight="1">
      <c r="A975" s="176"/>
      <c r="B975" s="177"/>
      <c r="C975" s="24"/>
      <c r="D975" s="24"/>
      <c r="E975" s="24"/>
      <c r="F975" s="24"/>
      <c r="G975" s="24"/>
      <c r="H975" s="24"/>
      <c r="I975" s="24"/>
      <c r="J975" s="24"/>
    </row>
    <row r="976" spans="1:18" s="73" customFormat="1" ht="26.1" customHeight="1">
      <c r="A976" s="176"/>
      <c r="B976" s="176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</row>
    <row r="977" spans="1:18" s="24" customFormat="1" ht="26.1" customHeight="1">
      <c r="A977" s="176"/>
      <c r="B977" s="177"/>
      <c r="K977" s="69"/>
      <c r="L977" s="69"/>
      <c r="M977" s="69"/>
      <c r="N977" s="69"/>
      <c r="O977" s="69"/>
      <c r="P977" s="69"/>
      <c r="Q977" s="69"/>
      <c r="R977" s="69"/>
    </row>
    <row r="978" spans="1:18" s="24" customFormat="1" ht="29.25" customHeight="1">
      <c r="A978" s="176"/>
      <c r="B978" s="177"/>
      <c r="K978" s="69"/>
      <c r="L978" s="69"/>
      <c r="M978" s="69"/>
      <c r="N978" s="69"/>
      <c r="O978" s="69"/>
      <c r="P978" s="69"/>
      <c r="Q978" s="69"/>
      <c r="R978" s="69"/>
    </row>
    <row r="979" spans="1:18" s="69" customFormat="1" ht="26.1" customHeight="1">
      <c r="A979" s="176"/>
      <c r="B979" s="177"/>
      <c r="C979" s="24"/>
      <c r="D979" s="24"/>
      <c r="E979" s="24"/>
      <c r="F979" s="24"/>
      <c r="G979" s="24"/>
      <c r="H979" s="24"/>
      <c r="I979" s="24"/>
      <c r="J979" s="24"/>
    </row>
    <row r="980" spans="1:18" s="24" customFormat="1" ht="26.1" customHeight="1">
      <c r="A980" s="176"/>
      <c r="B980" s="176"/>
      <c r="Q980" s="69"/>
      <c r="R980" s="69"/>
    </row>
    <row r="981" spans="1:18" s="69" customFormat="1" ht="26.1" customHeight="1">
      <c r="A981" s="176"/>
      <c r="B981" s="177"/>
      <c r="C981" s="24"/>
      <c r="D981" s="24"/>
      <c r="E981" s="24"/>
      <c r="F981" s="24"/>
      <c r="G981" s="24"/>
      <c r="H981" s="24"/>
      <c r="I981" s="24"/>
      <c r="J981" s="24"/>
      <c r="Q981" s="24"/>
      <c r="R981" s="24"/>
    </row>
    <row r="982" spans="1:18" s="24" customFormat="1" ht="26.1" customHeight="1">
      <c r="A982" s="176"/>
      <c r="B982" s="177"/>
      <c r="K982" s="69"/>
      <c r="L982" s="69"/>
      <c r="M982" s="69"/>
      <c r="N982" s="69"/>
      <c r="O982" s="69"/>
      <c r="P982" s="69"/>
      <c r="Q982" s="69"/>
      <c r="R982" s="69"/>
    </row>
    <row r="983" spans="1:18" s="69" customFormat="1" ht="26.1" customHeight="1">
      <c r="A983" s="176"/>
      <c r="B983" s="177"/>
      <c r="C983" s="24"/>
      <c r="D983" s="24"/>
      <c r="E983" s="24"/>
      <c r="F983" s="24"/>
      <c r="G983" s="24"/>
      <c r="H983" s="24"/>
      <c r="I983" s="24"/>
      <c r="J983" s="24"/>
    </row>
    <row r="984" spans="1:18" s="24" customFormat="1" ht="26.1" customHeight="1">
      <c r="A984" s="176"/>
      <c r="B984" s="176"/>
      <c r="Q984" s="73"/>
      <c r="R984" s="73"/>
    </row>
    <row r="985" spans="1:18" s="69" customFormat="1" ht="26.1" customHeight="1">
      <c r="A985" s="176"/>
      <c r="B985" s="177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</row>
    <row r="986" spans="1:18" s="69" customFormat="1" ht="32.25" customHeight="1">
      <c r="A986" s="176"/>
      <c r="B986" s="177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</row>
    <row r="987" spans="1:18" s="24" customFormat="1" ht="26.1" customHeight="1">
      <c r="A987" s="176"/>
      <c r="B987" s="177"/>
      <c r="K987" s="69"/>
      <c r="L987" s="69"/>
      <c r="M987" s="69"/>
      <c r="N987" s="69"/>
      <c r="O987" s="69"/>
      <c r="P987" s="69"/>
      <c r="Q987" s="69"/>
      <c r="R987" s="69"/>
    </row>
    <row r="988" spans="1:18" s="69" customFormat="1" ht="26.1" customHeight="1">
      <c r="A988" s="176"/>
      <c r="B988" s="176"/>
      <c r="C988" s="24"/>
      <c r="D988" s="24"/>
      <c r="E988" s="24"/>
      <c r="F988" s="24"/>
      <c r="G988" s="24"/>
      <c r="H988" s="24"/>
      <c r="I988" s="24"/>
      <c r="J988" s="24"/>
      <c r="Q988" s="24"/>
      <c r="R988" s="24"/>
    </row>
    <row r="989" spans="1:18" s="24" customFormat="1" ht="26.1" customHeight="1">
      <c r="A989" s="176"/>
      <c r="B989" s="176"/>
      <c r="K989" s="69"/>
      <c r="L989" s="69"/>
      <c r="M989" s="69"/>
      <c r="N989" s="69"/>
      <c r="O989" s="69"/>
      <c r="P989" s="69"/>
      <c r="Q989" s="69"/>
      <c r="R989" s="69"/>
    </row>
    <row r="990" spans="1:18" s="69" customFormat="1" ht="26.1" customHeight="1">
      <c r="A990" s="176"/>
      <c r="B990" s="176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</row>
    <row r="991" spans="1:18" s="24" customFormat="1" ht="26.1" customHeight="1">
      <c r="A991" s="176"/>
      <c r="B991" s="177"/>
      <c r="Q991" s="69"/>
      <c r="R991" s="69"/>
    </row>
    <row r="992" spans="1:18" s="69" customFormat="1" ht="26.1" customHeight="1">
      <c r="A992" s="176"/>
      <c r="B992" s="177"/>
      <c r="C992" s="24"/>
      <c r="D992" s="24"/>
      <c r="E992" s="24"/>
      <c r="F992" s="24"/>
      <c r="G992" s="24"/>
      <c r="H992" s="24"/>
      <c r="I992" s="24"/>
      <c r="J992" s="24"/>
      <c r="Q992" s="24"/>
      <c r="R992" s="24"/>
    </row>
    <row r="993" spans="1:18" s="69" customFormat="1" ht="26.1" customHeight="1">
      <c r="A993" s="176"/>
      <c r="B993" s="177"/>
      <c r="C993" s="24"/>
      <c r="D993" s="24"/>
      <c r="E993" s="24"/>
      <c r="F993" s="24"/>
      <c r="G993" s="24"/>
      <c r="H993" s="24"/>
      <c r="I993" s="24"/>
      <c r="J993" s="24"/>
    </row>
    <row r="994" spans="1:18" s="24" customFormat="1" ht="26.1" customHeight="1">
      <c r="A994" s="176"/>
      <c r="B994" s="176"/>
      <c r="K994" s="69"/>
      <c r="L994" s="69"/>
      <c r="M994" s="69"/>
      <c r="N994" s="69"/>
      <c r="O994" s="69"/>
      <c r="P994" s="69"/>
      <c r="Q994" s="69"/>
      <c r="R994" s="69"/>
    </row>
    <row r="995" spans="1:18" s="24" customFormat="1" ht="32.25" customHeight="1">
      <c r="A995" s="176"/>
      <c r="B995" s="176"/>
      <c r="K995" s="69"/>
      <c r="L995" s="69"/>
      <c r="M995" s="69"/>
      <c r="N995" s="69"/>
      <c r="O995" s="69"/>
      <c r="P995" s="69"/>
    </row>
    <row r="996" spans="1:18" s="24" customFormat="1" ht="32.25" customHeight="1">
      <c r="A996" s="176"/>
      <c r="B996" s="177"/>
      <c r="Q996" s="69"/>
      <c r="R996" s="69"/>
    </row>
    <row r="997" spans="1:18" s="69" customFormat="1" ht="32.25" customHeight="1">
      <c r="A997" s="176"/>
      <c r="B997" s="177"/>
      <c r="C997" s="24"/>
      <c r="D997" s="24"/>
      <c r="E997" s="24"/>
      <c r="F997" s="24"/>
      <c r="G997" s="24"/>
      <c r="H997" s="24"/>
      <c r="I997" s="123"/>
      <c r="J997" s="123"/>
      <c r="K997" s="88"/>
      <c r="L997" s="88"/>
      <c r="M997" s="88"/>
      <c r="N997" s="88"/>
      <c r="O997" s="88"/>
      <c r="P997" s="88"/>
      <c r="Q997" s="24"/>
      <c r="R997" s="24"/>
    </row>
    <row r="998" spans="1:18" s="69" customFormat="1" ht="26.1" customHeight="1">
      <c r="A998" s="176"/>
      <c r="B998" s="177"/>
      <c r="C998" s="24"/>
      <c r="D998" s="24"/>
      <c r="E998" s="24"/>
      <c r="F998" s="24"/>
      <c r="G998" s="24"/>
      <c r="H998" s="24"/>
      <c r="I998" s="123"/>
      <c r="J998" s="123"/>
      <c r="K998" s="24"/>
      <c r="L998" s="24"/>
      <c r="M998" s="24"/>
      <c r="N998" s="24"/>
      <c r="O998" s="24"/>
      <c r="P998" s="24"/>
    </row>
    <row r="999" spans="1:18" s="69" customFormat="1" ht="26.1" customHeight="1">
      <c r="A999" s="176"/>
      <c r="B999" s="177"/>
      <c r="C999" s="24"/>
      <c r="D999" s="24"/>
      <c r="E999" s="24"/>
      <c r="F999" s="24"/>
      <c r="G999" s="24"/>
      <c r="H999" s="24"/>
      <c r="I999" s="24"/>
      <c r="J999" s="24"/>
      <c r="Q999" s="24"/>
      <c r="R999" s="24"/>
    </row>
    <row r="1000" spans="1:18" s="69" customFormat="1" ht="26.1" customHeight="1">
      <c r="A1000" s="170"/>
      <c r="B1000" s="170"/>
      <c r="C1000" s="24"/>
      <c r="D1000" s="24"/>
      <c r="E1000" s="24"/>
      <c r="F1000" s="24"/>
      <c r="G1000" s="24"/>
      <c r="H1000" s="24"/>
      <c r="I1000" s="24"/>
      <c r="J1000" s="24"/>
    </row>
    <row r="1001" spans="1:18" s="24" customFormat="1" ht="26.1" customHeight="1">
      <c r="A1001" s="172"/>
      <c r="B1001" s="173"/>
      <c r="C1001" s="123"/>
      <c r="D1001" s="123"/>
      <c r="E1001" s="123"/>
      <c r="F1001" s="123"/>
      <c r="G1001" s="123"/>
      <c r="H1001" s="123"/>
      <c r="Q1001" s="69"/>
      <c r="R1001" s="69"/>
    </row>
    <row r="1002" spans="1:18" s="24" customFormat="1" ht="26.1" customHeight="1">
      <c r="A1002" s="172"/>
      <c r="B1002" s="172"/>
      <c r="C1002" s="123"/>
      <c r="D1002" s="123"/>
      <c r="E1002" s="123"/>
      <c r="F1002" s="123"/>
      <c r="G1002" s="123"/>
      <c r="H1002" s="123"/>
    </row>
    <row r="1003" spans="1:18" s="69" customFormat="1" ht="26.1" customHeight="1">
      <c r="A1003" s="170"/>
      <c r="B1003" s="171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</row>
    <row r="1004" spans="1:18" s="24" customFormat="1" ht="26.1" customHeight="1">
      <c r="A1004" s="170"/>
      <c r="B1004" s="171"/>
    </row>
    <row r="1005" spans="1:18" s="24" customFormat="1" ht="26.1" customHeight="1">
      <c r="A1005" s="170"/>
      <c r="B1005" s="170"/>
      <c r="Q1005" s="69"/>
      <c r="R1005" s="69"/>
    </row>
    <row r="1006" spans="1:18" s="24" customFormat="1" ht="26.1" customHeight="1">
      <c r="A1006" s="170"/>
      <c r="B1006" s="170"/>
      <c r="Q1006" s="69"/>
      <c r="R1006" s="69"/>
    </row>
    <row r="1007" spans="1:18" s="69" customFormat="1" ht="26.1" customHeight="1">
      <c r="A1007" s="170"/>
      <c r="B1007" s="170"/>
      <c r="C1007" s="24"/>
      <c r="D1007" s="24"/>
      <c r="E1007" s="24"/>
      <c r="F1007" s="24"/>
      <c r="G1007" s="24"/>
      <c r="H1007" s="24"/>
      <c r="I1007" s="24"/>
      <c r="J1007" s="24"/>
    </row>
    <row r="1008" spans="1:18" s="69" customFormat="1" ht="26.1" customHeight="1">
      <c r="A1008" s="170"/>
      <c r="B1008" s="170"/>
      <c r="C1008" s="24"/>
      <c r="D1008" s="24"/>
      <c r="E1008" s="24"/>
      <c r="F1008" s="24"/>
      <c r="G1008" s="24"/>
      <c r="H1008" s="24"/>
      <c r="I1008" s="24"/>
      <c r="J1008" s="24"/>
    </row>
    <row r="1009" spans="1:18" s="24" customFormat="1" ht="26.1" customHeight="1">
      <c r="A1009" s="170"/>
      <c r="B1009" s="170"/>
      <c r="K1009" s="69"/>
      <c r="L1009" s="69"/>
      <c r="M1009" s="69"/>
      <c r="N1009" s="69"/>
      <c r="O1009" s="69"/>
      <c r="P1009" s="69"/>
    </row>
    <row r="1010" spans="1:18" s="69" customFormat="1" ht="26.1" customHeight="1">
      <c r="A1010" s="170"/>
      <c r="B1010" s="170"/>
      <c r="C1010" s="24"/>
      <c r="D1010" s="24"/>
      <c r="E1010" s="24"/>
      <c r="F1010" s="24"/>
      <c r="G1010" s="24"/>
      <c r="H1010" s="24"/>
      <c r="I1010" s="24"/>
      <c r="J1010" s="24"/>
      <c r="Q1010" s="24"/>
      <c r="R1010" s="24"/>
    </row>
    <row r="1011" spans="1:18" s="69" customFormat="1" ht="26.1" customHeight="1">
      <c r="A1011" s="170"/>
      <c r="B1011" s="171"/>
      <c r="C1011" s="24"/>
      <c r="D1011" s="24"/>
      <c r="E1011" s="24"/>
      <c r="F1011" s="24"/>
      <c r="G1011" s="24"/>
      <c r="H1011" s="24"/>
      <c r="I1011" s="24"/>
      <c r="J1011" s="24"/>
    </row>
    <row r="1012" spans="1:18" s="24" customFormat="1" ht="26.1" customHeight="1">
      <c r="A1012" s="170"/>
      <c r="B1012" s="171"/>
    </row>
    <row r="1013" spans="1:18" s="69" customFormat="1" ht="47.25" customHeight="1">
      <c r="A1013" s="170"/>
      <c r="B1013" s="171"/>
      <c r="C1013" s="24"/>
      <c r="D1013" s="24"/>
      <c r="E1013" s="24"/>
      <c r="F1013" s="24"/>
      <c r="G1013" s="24"/>
      <c r="H1013" s="24"/>
      <c r="I1013" s="24"/>
      <c r="J1013" s="24"/>
      <c r="Q1013" s="24"/>
      <c r="R1013" s="24"/>
    </row>
    <row r="1014" spans="1:18" s="24" customFormat="1" ht="47.25" customHeight="1">
      <c r="A1014" s="170"/>
      <c r="B1014" s="171"/>
    </row>
    <row r="1015" spans="1:18" s="69" customFormat="1" ht="26.1" customHeight="1">
      <c r="A1015" s="170"/>
      <c r="B1015" s="171"/>
      <c r="C1015" s="24"/>
      <c r="D1015" s="24"/>
      <c r="E1015" s="24"/>
      <c r="F1015" s="24"/>
      <c r="G1015" s="24"/>
      <c r="H1015" s="24"/>
      <c r="I1015" s="24"/>
      <c r="J1015" s="24"/>
    </row>
    <row r="1016" spans="1:18" s="69" customFormat="1" ht="26.1" customHeight="1">
      <c r="A1016" s="170"/>
      <c r="B1016" s="170"/>
      <c r="C1016" s="24"/>
      <c r="D1016" s="24"/>
      <c r="E1016" s="24"/>
      <c r="F1016" s="24"/>
      <c r="G1016" s="24"/>
      <c r="H1016" s="24"/>
      <c r="I1016" s="24"/>
      <c r="J1016" s="24"/>
      <c r="K1016" s="24"/>
      <c r="L1016" s="24"/>
      <c r="M1016" s="24"/>
      <c r="N1016" s="24"/>
      <c r="O1016" s="24"/>
      <c r="P1016" s="24"/>
    </row>
    <row r="1017" spans="1:18" s="69" customFormat="1" ht="26.1" customHeight="1">
      <c r="A1017" s="170"/>
      <c r="B1017" s="171"/>
      <c r="C1017" s="24"/>
      <c r="D1017" s="24"/>
      <c r="E1017" s="24"/>
      <c r="F1017" s="24"/>
      <c r="G1017" s="24"/>
      <c r="H1017" s="24"/>
      <c r="I1017" s="24"/>
      <c r="J1017" s="24"/>
      <c r="K1017" s="190" t="e">
        <f>#REF!</f>
        <v>#REF!</v>
      </c>
      <c r="Q1017" s="24"/>
      <c r="R1017" s="24"/>
    </row>
    <row r="1018" spans="1:18" s="69" customFormat="1" ht="45.75" customHeight="1">
      <c r="A1018" s="170"/>
      <c r="B1018" s="170"/>
      <c r="C1018" s="24"/>
      <c r="D1018" s="24"/>
      <c r="E1018" s="24"/>
      <c r="F1018" s="24"/>
      <c r="G1018" s="24"/>
      <c r="H1018" s="24"/>
      <c r="I1018" s="24"/>
      <c r="J1018" s="24"/>
    </row>
    <row r="1019" spans="1:18" s="69" customFormat="1" ht="34.5" customHeight="1">
      <c r="A1019" s="170"/>
      <c r="B1019" s="171"/>
      <c r="C1019" s="24"/>
      <c r="D1019" s="24"/>
      <c r="E1019" s="24"/>
      <c r="F1019" s="24"/>
      <c r="G1019" s="24"/>
      <c r="H1019" s="24"/>
      <c r="I1019" s="24"/>
      <c r="J1019" s="24"/>
    </row>
    <row r="1020" spans="1:18" s="69" customFormat="1" ht="26.1" customHeight="1">
      <c r="A1020" s="170"/>
      <c r="B1020" s="170"/>
      <c r="C1020" s="24"/>
      <c r="D1020" s="24"/>
      <c r="E1020" s="24"/>
      <c r="F1020" s="24"/>
      <c r="G1020" s="24"/>
      <c r="H1020" s="24"/>
      <c r="I1020" s="24"/>
      <c r="J1020" s="24"/>
      <c r="Q1020" s="24"/>
      <c r="R1020" s="24"/>
    </row>
    <row r="1021" spans="1:18" s="24" customFormat="1" ht="26.1" customHeight="1">
      <c r="A1021" s="170"/>
      <c r="B1021" s="171"/>
      <c r="Q1021" s="69"/>
      <c r="R1021" s="69"/>
    </row>
    <row r="1022" spans="1:18" s="73" customFormat="1" ht="26.1" customHeight="1">
      <c r="A1022" s="170"/>
      <c r="B1022" s="171"/>
      <c r="C1022" s="24"/>
      <c r="D1022" s="24"/>
      <c r="E1022" s="24"/>
      <c r="F1022" s="24"/>
      <c r="G1022" s="24"/>
      <c r="H1022" s="24"/>
      <c r="I1022" s="24"/>
      <c r="J1022" s="24"/>
      <c r="K1022" s="69"/>
      <c r="L1022" s="69"/>
      <c r="M1022" s="69"/>
      <c r="N1022" s="69"/>
      <c r="O1022" s="69"/>
      <c r="P1022" s="69"/>
      <c r="Q1022" s="24"/>
      <c r="R1022" s="24"/>
    </row>
    <row r="1023" spans="1:18" s="24" customFormat="1" ht="31.5" customHeight="1">
      <c r="A1023" s="170"/>
      <c r="B1023" s="171"/>
      <c r="K1023" s="69"/>
      <c r="L1023" s="69"/>
      <c r="M1023" s="69"/>
      <c r="N1023" s="69"/>
      <c r="O1023" s="69"/>
      <c r="P1023" s="69"/>
      <c r="Q1023" s="69"/>
      <c r="R1023" s="69"/>
    </row>
    <row r="1024" spans="1:18" s="69" customFormat="1" ht="34.5" customHeight="1">
      <c r="A1024" s="170"/>
      <c r="B1024" s="171"/>
      <c r="C1024" s="24"/>
      <c r="D1024" s="24"/>
      <c r="E1024" s="24"/>
      <c r="F1024" s="24"/>
      <c r="G1024" s="24"/>
      <c r="H1024" s="24"/>
      <c r="I1024" s="24"/>
      <c r="J1024" s="24"/>
      <c r="K1024" s="73"/>
      <c r="L1024" s="73"/>
      <c r="M1024" s="73"/>
      <c r="N1024" s="73"/>
      <c r="O1024" s="73"/>
      <c r="P1024" s="73"/>
    </row>
    <row r="1025" spans="1:18" s="69" customFormat="1" ht="33.75" customHeight="1">
      <c r="A1025" s="170"/>
      <c r="B1025" s="170"/>
      <c r="C1025" s="24"/>
      <c r="D1025" s="24"/>
      <c r="E1025" s="24"/>
      <c r="F1025" s="24"/>
      <c r="G1025" s="24"/>
      <c r="H1025" s="24"/>
      <c r="I1025" s="24"/>
      <c r="J1025" s="24"/>
      <c r="K1025" s="24"/>
      <c r="L1025" s="24"/>
      <c r="M1025" s="24"/>
      <c r="N1025" s="24"/>
      <c r="O1025" s="24"/>
      <c r="P1025" s="24"/>
    </row>
    <row r="1026" spans="1:18" s="24" customFormat="1" ht="32.25" customHeight="1">
      <c r="A1026" s="170"/>
      <c r="B1026" s="171"/>
      <c r="Q1026" s="69"/>
      <c r="R1026" s="69"/>
    </row>
    <row r="1027" spans="1:18" s="24" customFormat="1" ht="37.5" customHeight="1">
      <c r="A1027" s="170"/>
      <c r="B1027" s="171"/>
      <c r="K1027" s="69"/>
      <c r="L1027" s="69"/>
      <c r="M1027" s="69"/>
      <c r="N1027" s="69"/>
      <c r="O1027" s="69"/>
      <c r="P1027" s="69"/>
      <c r="Q1027" s="69"/>
      <c r="R1027" s="69"/>
    </row>
    <row r="1028" spans="1:18" s="24" customFormat="1" ht="26.25" customHeight="1">
      <c r="A1028" s="176"/>
      <c r="B1028" s="177"/>
      <c r="Q1028" s="69"/>
      <c r="R1028" s="69"/>
    </row>
    <row r="1029" spans="1:18" s="24" customFormat="1" ht="30.75" customHeight="1">
      <c r="A1029" s="170"/>
      <c r="B1029" s="170"/>
      <c r="K1029" s="69"/>
      <c r="L1029" s="69"/>
      <c r="M1029" s="69"/>
      <c r="N1029" s="69"/>
      <c r="O1029" s="69"/>
      <c r="P1029" s="69"/>
    </row>
    <row r="1030" spans="1:18" s="24" customFormat="1" ht="35.25" customHeight="1">
      <c r="A1030" s="203"/>
      <c r="B1030" s="203"/>
      <c r="Q1030" s="73"/>
      <c r="R1030" s="73"/>
    </row>
    <row r="1031" spans="1:18" s="24" customFormat="1" ht="24.9" customHeight="1">
      <c r="A1031" s="185"/>
      <c r="B1031" s="186"/>
      <c r="K1031" s="69"/>
      <c r="L1031" s="69"/>
      <c r="M1031" s="69"/>
      <c r="N1031" s="69"/>
      <c r="O1031" s="69"/>
      <c r="P1031" s="69"/>
    </row>
    <row r="1032" spans="1:18" s="24" customFormat="1" ht="24.9" customHeight="1">
      <c r="A1032" s="228"/>
      <c r="B1032" s="228"/>
      <c r="Q1032" s="69"/>
      <c r="R1032" s="69"/>
    </row>
    <row r="1033" spans="1:18" s="69" customFormat="1" ht="24.9" customHeight="1">
      <c r="A1033" s="176"/>
      <c r="B1033" s="177"/>
      <c r="C1033" s="24"/>
      <c r="D1033" s="24"/>
      <c r="E1033" s="24"/>
      <c r="F1033" s="24"/>
      <c r="G1033" s="24"/>
      <c r="H1033" s="24"/>
      <c r="I1033" s="24"/>
      <c r="J1033" s="24"/>
    </row>
    <row r="1034" spans="1:18" s="24" customFormat="1" ht="24.9" customHeight="1">
      <c r="A1034" s="176"/>
      <c r="B1034" s="176"/>
      <c r="K1034" s="69"/>
      <c r="L1034" s="69"/>
      <c r="M1034" s="69"/>
      <c r="N1034" s="69"/>
      <c r="O1034" s="69"/>
      <c r="P1034" s="69"/>
    </row>
    <row r="1035" spans="1:18" s="24" customFormat="1" ht="24.9" customHeight="1">
      <c r="A1035" s="176"/>
      <c r="B1035" s="177"/>
    </row>
    <row r="1036" spans="1:18" s="24" customFormat="1" ht="24.9" customHeight="1">
      <c r="A1036" s="176"/>
      <c r="B1036" s="176"/>
      <c r="K1036" s="69"/>
      <c r="L1036" s="69"/>
      <c r="M1036" s="69"/>
      <c r="N1036" s="69"/>
      <c r="O1036" s="69"/>
      <c r="P1036" s="69"/>
    </row>
    <row r="1037" spans="1:18" s="24" customFormat="1" ht="24.9" customHeight="1">
      <c r="A1037" s="176"/>
      <c r="B1037" s="177"/>
    </row>
    <row r="1038" spans="1:18" s="24" customFormat="1" ht="24.9" customHeight="1">
      <c r="A1038" s="176"/>
      <c r="B1038" s="177"/>
      <c r="K1038" s="69"/>
      <c r="L1038" s="69"/>
      <c r="M1038" s="69"/>
      <c r="N1038" s="69"/>
      <c r="O1038" s="69"/>
      <c r="P1038" s="69"/>
    </row>
    <row r="1039" spans="1:18" s="175" customFormat="1" ht="24.9" customHeight="1">
      <c r="A1039" s="176"/>
      <c r="B1039" s="176"/>
      <c r="C1039" s="24"/>
      <c r="D1039" s="24"/>
      <c r="E1039" s="24"/>
      <c r="F1039" s="24"/>
      <c r="G1039" s="24"/>
      <c r="H1039" s="24"/>
      <c r="I1039" s="24"/>
      <c r="J1039" s="24"/>
      <c r="K1039" s="24"/>
      <c r="L1039" s="24"/>
      <c r="M1039" s="24"/>
      <c r="N1039" s="24"/>
      <c r="O1039" s="24"/>
      <c r="P1039" s="24"/>
      <c r="Q1039" s="24"/>
      <c r="R1039" s="24"/>
    </row>
    <row r="1040" spans="1:18" s="24" customFormat="1" ht="24.9" customHeight="1">
      <c r="A1040" s="176"/>
      <c r="B1040" s="177"/>
      <c r="K1040" s="69"/>
      <c r="L1040" s="69"/>
      <c r="M1040" s="69"/>
      <c r="N1040" s="69"/>
      <c r="O1040" s="69"/>
      <c r="P1040" s="69"/>
    </row>
    <row r="1041" spans="1:23" s="24" customFormat="1" ht="24.9" customHeight="1">
      <c r="A1041" s="176"/>
      <c r="B1041" s="176"/>
      <c r="K1041" s="69"/>
      <c r="L1041" s="69"/>
      <c r="M1041" s="69"/>
      <c r="N1041" s="69"/>
      <c r="O1041" s="69"/>
      <c r="P1041" s="69"/>
      <c r="Q1041" s="69"/>
      <c r="R1041" s="69"/>
    </row>
    <row r="1042" spans="1:23" s="24" customFormat="1" ht="24.9" customHeight="1">
      <c r="A1042" s="176"/>
      <c r="B1042" s="177"/>
    </row>
    <row r="1043" spans="1:23" s="24" customFormat="1" ht="24.9" customHeight="1">
      <c r="A1043" s="176"/>
      <c r="B1043" s="176"/>
      <c r="S1043" s="123"/>
      <c r="T1043" s="123"/>
      <c r="U1043" s="123"/>
      <c r="V1043" s="123"/>
      <c r="W1043" s="123"/>
    </row>
    <row r="1044" spans="1:23" s="24" customFormat="1" ht="24.9" customHeight="1">
      <c r="A1044" s="176"/>
      <c r="B1044" s="177"/>
    </row>
    <row r="1045" spans="1:23" s="24" customFormat="1" ht="24.9" customHeight="1">
      <c r="A1045" s="176"/>
      <c r="B1045" s="177"/>
      <c r="K1045" s="69"/>
      <c r="L1045" s="69"/>
      <c r="M1045" s="69"/>
      <c r="N1045" s="69"/>
      <c r="O1045" s="69"/>
      <c r="P1045" s="69"/>
    </row>
    <row r="1046" spans="1:23" s="24" customFormat="1" ht="24.9" customHeight="1">
      <c r="A1046" s="176"/>
      <c r="B1046" s="176"/>
      <c r="K1046" s="69"/>
      <c r="L1046" s="69"/>
      <c r="M1046" s="69"/>
      <c r="N1046" s="69"/>
      <c r="O1046" s="69"/>
      <c r="P1046" s="69"/>
    </row>
    <row r="1047" spans="1:23" s="24" customFormat="1" ht="24.9" customHeight="1">
      <c r="A1047" s="228"/>
      <c r="B1047" s="228"/>
      <c r="K1047" s="69"/>
      <c r="L1047" s="69"/>
      <c r="M1047" s="69"/>
      <c r="N1047" s="69"/>
      <c r="O1047" s="69"/>
      <c r="P1047" s="69"/>
      <c r="Q1047" s="175"/>
      <c r="R1047" s="175"/>
    </row>
    <row r="1048" spans="1:23" s="24" customFormat="1" ht="24.9" customHeight="1">
      <c r="A1048" s="176"/>
      <c r="B1048" s="176"/>
      <c r="K1048" s="69"/>
      <c r="L1048" s="69"/>
      <c r="M1048" s="69"/>
      <c r="N1048" s="69"/>
      <c r="O1048" s="69"/>
      <c r="P1048" s="69"/>
    </row>
    <row r="1049" spans="1:23" s="175" customFormat="1" ht="24.9" customHeight="1">
      <c r="A1049" s="176"/>
      <c r="B1049" s="177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4"/>
    </row>
    <row r="1050" spans="1:23" s="24" customFormat="1" ht="24.9" customHeight="1">
      <c r="A1050" s="176"/>
      <c r="B1050" s="177"/>
    </row>
    <row r="1051" spans="1:23" s="24" customFormat="1" ht="24.9" customHeight="1">
      <c r="A1051" s="176"/>
      <c r="B1051" s="177"/>
      <c r="K1051" s="69"/>
      <c r="L1051" s="69"/>
      <c r="M1051" s="69"/>
      <c r="N1051" s="69"/>
      <c r="O1051" s="69"/>
      <c r="P1051" s="69"/>
      <c r="Q1051" s="123"/>
      <c r="R1051" s="123"/>
    </row>
    <row r="1052" spans="1:23" s="123" customFormat="1" ht="41.25" customHeight="1">
      <c r="A1052" s="176"/>
      <c r="B1052" s="177"/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4"/>
      <c r="O1052" s="24"/>
      <c r="P1052" s="24"/>
      <c r="Q1052" s="24"/>
      <c r="R1052" s="24"/>
    </row>
    <row r="1053" spans="1:23" s="24" customFormat="1" ht="24.9" customHeight="1">
      <c r="A1053" s="176"/>
      <c r="B1053" s="176"/>
    </row>
    <row r="1054" spans="1:23" s="24" customFormat="1" ht="24.9" customHeight="1">
      <c r="A1054" s="176"/>
      <c r="B1054" s="176"/>
    </row>
    <row r="1055" spans="1:23" s="24" customFormat="1" ht="24.9" customHeight="1">
      <c r="A1055" s="176"/>
      <c r="B1055" s="177"/>
      <c r="K1055" s="69"/>
      <c r="L1055" s="69"/>
      <c r="M1055" s="69"/>
      <c r="N1055" s="69"/>
      <c r="O1055" s="69"/>
      <c r="P1055" s="69"/>
    </row>
    <row r="1056" spans="1:23" s="24" customFormat="1" ht="24.9" customHeight="1">
      <c r="A1056" s="176"/>
      <c r="B1056" s="176"/>
      <c r="K1056" s="69"/>
      <c r="L1056" s="69"/>
      <c r="M1056" s="69"/>
      <c r="N1056" s="69"/>
      <c r="O1056" s="69"/>
      <c r="P1056" s="69"/>
    </row>
    <row r="1057" spans="1:18" s="24" customFormat="1" ht="24.9" customHeight="1">
      <c r="A1057" s="176"/>
      <c r="B1057" s="176"/>
      <c r="Q1057" s="175"/>
      <c r="R1057" s="175"/>
    </row>
    <row r="1058" spans="1:18" s="24" customFormat="1" ht="24.9" customHeight="1">
      <c r="A1058" s="176"/>
      <c r="B1058" s="176"/>
      <c r="K1058" s="69"/>
      <c r="L1058" s="69"/>
      <c r="M1058" s="69"/>
      <c r="N1058" s="69"/>
      <c r="O1058" s="69"/>
      <c r="P1058" s="69"/>
    </row>
    <row r="1059" spans="1:18" s="24" customFormat="1" ht="24.9" customHeight="1">
      <c r="A1059" s="176"/>
      <c r="B1059" s="177"/>
      <c r="K1059" s="69"/>
      <c r="L1059" s="69"/>
      <c r="M1059" s="69"/>
      <c r="N1059" s="69"/>
      <c r="O1059" s="69"/>
      <c r="P1059" s="69"/>
    </row>
    <row r="1060" spans="1:18" s="24" customFormat="1" ht="24.9" customHeight="1">
      <c r="A1060" s="176"/>
      <c r="B1060" s="177"/>
      <c r="Q1060" s="123"/>
      <c r="R1060" s="123"/>
    </row>
    <row r="1061" spans="1:18" s="24" customFormat="1" ht="24.9" customHeight="1">
      <c r="A1061" s="176"/>
      <c r="B1061" s="176"/>
      <c r="K1061" s="69"/>
      <c r="L1061" s="69"/>
      <c r="M1061" s="69"/>
      <c r="N1061" s="69"/>
      <c r="O1061" s="69"/>
      <c r="P1061" s="69"/>
    </row>
    <row r="1062" spans="1:18" s="24" customFormat="1" ht="24.9" customHeight="1">
      <c r="A1062" s="176"/>
      <c r="B1062" s="177"/>
    </row>
    <row r="1063" spans="1:18" s="252" customFormat="1" ht="24.9" customHeight="1">
      <c r="A1063" s="176"/>
      <c r="B1063" s="177"/>
      <c r="C1063" s="24"/>
      <c r="D1063" s="24"/>
      <c r="E1063" s="24"/>
      <c r="F1063" s="24"/>
      <c r="G1063" s="24"/>
      <c r="H1063" s="24"/>
      <c r="I1063" s="24"/>
      <c r="J1063" s="24"/>
      <c r="K1063" s="69"/>
      <c r="L1063" s="69"/>
      <c r="M1063" s="69"/>
      <c r="N1063" s="69"/>
      <c r="O1063" s="69"/>
      <c r="P1063" s="69"/>
      <c r="Q1063" s="24"/>
      <c r="R1063" s="24"/>
    </row>
    <row r="1064" spans="1:18" s="24" customFormat="1" ht="24.9" customHeight="1">
      <c r="A1064" s="176"/>
      <c r="B1064" s="176"/>
      <c r="K1064" s="69"/>
      <c r="L1064" s="69"/>
      <c r="M1064" s="69"/>
      <c r="N1064" s="69"/>
      <c r="O1064" s="69"/>
      <c r="P1064" s="69"/>
    </row>
    <row r="1065" spans="1:18" s="24" customFormat="1" ht="24.9" customHeight="1">
      <c r="A1065" s="176"/>
      <c r="B1065" s="177"/>
      <c r="K1065" s="69"/>
      <c r="L1065" s="69"/>
      <c r="M1065" s="69"/>
      <c r="N1065" s="69"/>
      <c r="O1065" s="69"/>
      <c r="P1065" s="69"/>
    </row>
    <row r="1066" spans="1:18" s="24" customFormat="1" ht="24.9" customHeight="1">
      <c r="A1066" s="176"/>
      <c r="B1066" s="176"/>
      <c r="K1066" s="69"/>
      <c r="L1066" s="69"/>
      <c r="M1066" s="69"/>
      <c r="N1066" s="69"/>
      <c r="O1066" s="69"/>
      <c r="P1066" s="69"/>
    </row>
    <row r="1067" spans="1:18" s="24" customFormat="1" ht="24.9" customHeight="1">
      <c r="A1067" s="176"/>
      <c r="B1067" s="177"/>
      <c r="K1067" s="69"/>
      <c r="L1067" s="69"/>
      <c r="M1067" s="69"/>
      <c r="N1067" s="69"/>
      <c r="O1067" s="69"/>
      <c r="P1067" s="69"/>
    </row>
    <row r="1068" spans="1:18" s="24" customFormat="1" ht="24.9" customHeight="1">
      <c r="A1068" s="176"/>
      <c r="B1068" s="177"/>
      <c r="K1068" s="69"/>
      <c r="L1068" s="69"/>
      <c r="M1068" s="69"/>
      <c r="N1068" s="69"/>
      <c r="O1068" s="69"/>
      <c r="P1068" s="69"/>
    </row>
    <row r="1069" spans="1:18" s="24" customFormat="1" ht="24.9" customHeight="1">
      <c r="A1069" s="176"/>
      <c r="B1069" s="177"/>
    </row>
    <row r="1070" spans="1:18" s="24" customFormat="1" ht="24.9" customHeight="1">
      <c r="A1070" s="176"/>
      <c r="B1070" s="177"/>
      <c r="K1070" s="73"/>
      <c r="L1070" s="73"/>
      <c r="M1070" s="73"/>
      <c r="N1070" s="73"/>
      <c r="O1070" s="73"/>
      <c r="P1070" s="73"/>
    </row>
    <row r="1071" spans="1:18" s="24" customFormat="1" ht="24.9" customHeight="1">
      <c r="A1071" s="176"/>
      <c r="B1071" s="177"/>
      <c r="Q1071" s="252"/>
      <c r="R1071" s="252"/>
    </row>
    <row r="1072" spans="1:18" s="24" customFormat="1" ht="24.9" customHeight="1">
      <c r="A1072" s="176"/>
      <c r="B1072" s="177"/>
      <c r="K1072" s="69"/>
      <c r="L1072" s="69"/>
      <c r="M1072" s="69"/>
      <c r="N1072" s="69"/>
      <c r="O1072" s="69"/>
      <c r="P1072" s="69"/>
    </row>
    <row r="1073" spans="1:16" s="24" customFormat="1" ht="24.9" customHeight="1">
      <c r="A1073" s="176"/>
      <c r="B1073" s="176"/>
      <c r="K1073" s="69"/>
      <c r="L1073" s="69"/>
      <c r="M1073" s="69"/>
      <c r="N1073" s="69"/>
      <c r="O1073" s="69"/>
      <c r="P1073" s="69"/>
    </row>
    <row r="1074" spans="1:16" s="24" customFormat="1" ht="24.9" customHeight="1">
      <c r="A1074" s="176"/>
      <c r="B1074" s="177"/>
    </row>
    <row r="1075" spans="1:16" s="24" customFormat="1" ht="24.9" customHeight="1">
      <c r="A1075" s="176"/>
      <c r="B1075" s="176"/>
    </row>
    <row r="1076" spans="1:16" s="24" customFormat="1" ht="24.9" customHeight="1">
      <c r="A1076" s="176"/>
      <c r="B1076" s="177"/>
    </row>
    <row r="1077" spans="1:16" s="24" customFormat="1" ht="24.9" customHeight="1">
      <c r="A1077" s="176"/>
      <c r="B1077" s="177"/>
    </row>
    <row r="1078" spans="1:16" s="24" customFormat="1" ht="24.9" customHeight="1">
      <c r="A1078" s="176"/>
      <c r="B1078" s="176"/>
    </row>
    <row r="1079" spans="1:16" s="24" customFormat="1" ht="24.9" customHeight="1">
      <c r="A1079" s="176"/>
      <c r="B1079" s="176"/>
    </row>
    <row r="1080" spans="1:16" s="24" customFormat="1" ht="24.9" customHeight="1">
      <c r="A1080" s="176"/>
      <c r="B1080" s="176"/>
    </row>
    <row r="1081" spans="1:16" s="24" customFormat="1" ht="24.9" customHeight="1">
      <c r="A1081" s="185"/>
      <c r="B1081" s="185"/>
      <c r="K1081" s="69"/>
      <c r="L1081" s="69"/>
      <c r="M1081" s="69"/>
      <c r="N1081" s="69"/>
      <c r="O1081" s="69"/>
      <c r="P1081" s="69"/>
    </row>
    <row r="1082" spans="1:16" s="24" customFormat="1" ht="24.9" customHeight="1">
      <c r="A1082" s="176"/>
      <c r="B1082" s="176"/>
    </row>
    <row r="1083" spans="1:16" s="24" customFormat="1" ht="24.9" customHeight="1">
      <c r="A1083" s="176"/>
      <c r="B1083" s="176"/>
    </row>
    <row r="1084" spans="1:16" s="24" customFormat="1" ht="24.9" customHeight="1">
      <c r="A1084" s="176"/>
      <c r="B1084" s="176"/>
    </row>
    <row r="1085" spans="1:16" s="24" customFormat="1" ht="24.9" customHeight="1">
      <c r="A1085" s="177"/>
      <c r="B1085" s="177"/>
    </row>
    <row r="1086" spans="1:16" s="24" customFormat="1" ht="24.9" customHeight="1">
      <c r="A1086" s="176"/>
      <c r="B1086" s="176"/>
    </row>
    <row r="1087" spans="1:16" s="24" customFormat="1" ht="24.9" customHeight="1">
      <c r="A1087" s="176"/>
      <c r="B1087" s="176"/>
      <c r="K1087" s="175"/>
      <c r="L1087" s="175"/>
      <c r="M1087" s="175"/>
      <c r="N1087" s="175"/>
      <c r="O1087" s="175"/>
      <c r="P1087" s="175"/>
    </row>
    <row r="1088" spans="1:16" s="24" customFormat="1" ht="24.9" customHeight="1">
      <c r="A1088" s="176"/>
      <c r="B1088" s="176"/>
    </row>
    <row r="1089" spans="1:16" s="24" customFormat="1" ht="24.9" customHeight="1">
      <c r="A1089" s="176"/>
      <c r="B1089" s="176"/>
    </row>
    <row r="1090" spans="1:16" s="24" customFormat="1" ht="24.9" customHeight="1">
      <c r="A1090" s="176"/>
      <c r="B1090" s="176"/>
    </row>
    <row r="1091" spans="1:16" s="24" customFormat="1" ht="24.9" customHeight="1">
      <c r="A1091" s="176"/>
      <c r="B1091" s="176"/>
      <c r="K1091" s="123"/>
      <c r="L1091" s="123"/>
      <c r="M1091" s="123"/>
      <c r="N1091" s="123"/>
      <c r="O1091" s="123"/>
      <c r="P1091" s="123"/>
    </row>
    <row r="1092" spans="1:16" s="24" customFormat="1" ht="24.9" customHeight="1">
      <c r="A1092" s="176"/>
      <c r="B1092" s="176"/>
    </row>
    <row r="1093" spans="1:16" s="24" customFormat="1" ht="24.9" customHeight="1">
      <c r="A1093" s="176"/>
      <c r="B1093" s="176"/>
    </row>
    <row r="1094" spans="1:16" s="24" customFormat="1" ht="24.9" customHeight="1">
      <c r="A1094" s="176"/>
      <c r="B1094" s="176"/>
    </row>
    <row r="1095" spans="1:16" s="24" customFormat="1" ht="24.9" customHeight="1">
      <c r="A1095" s="170"/>
      <c r="B1095" s="170"/>
    </row>
    <row r="1096" spans="1:16" s="24" customFormat="1" ht="24.9" customHeight="1">
      <c r="A1096" s="170"/>
      <c r="B1096" s="170"/>
    </row>
    <row r="1097" spans="1:16" s="24" customFormat="1" ht="24.9" customHeight="1">
      <c r="A1097" s="203"/>
      <c r="B1097" s="203"/>
      <c r="K1097" s="175"/>
      <c r="L1097" s="175"/>
      <c r="M1097" s="175"/>
      <c r="N1097" s="175"/>
      <c r="O1097" s="175"/>
      <c r="P1097" s="175"/>
    </row>
    <row r="1098" spans="1:16" s="24" customFormat="1" ht="24.9" customHeight="1">
      <c r="A1098" s="185"/>
      <c r="B1098" s="185"/>
    </row>
    <row r="1099" spans="1:16" s="24" customFormat="1" ht="24.9" customHeight="1">
      <c r="A1099" s="176"/>
      <c r="B1099" s="176"/>
    </row>
    <row r="1100" spans="1:16" s="24" customFormat="1" ht="24.9" customHeight="1">
      <c r="A1100" s="176"/>
      <c r="B1100" s="176"/>
      <c r="K1100" s="123"/>
      <c r="L1100" s="123"/>
      <c r="M1100" s="123"/>
      <c r="N1100" s="123"/>
      <c r="O1100" s="123"/>
      <c r="P1100" s="123"/>
    </row>
    <row r="1101" spans="1:16" s="24" customFormat="1" ht="24.9" customHeight="1">
      <c r="A1101" s="176"/>
      <c r="B1101" s="176"/>
    </row>
    <row r="1102" spans="1:16" s="24" customFormat="1" ht="24.9" customHeight="1">
      <c r="A1102" s="176"/>
      <c r="B1102" s="176"/>
      <c r="K1102" s="22" t="e">
        <f>#REF!</f>
        <v>#REF!</v>
      </c>
    </row>
    <row r="1103" spans="1:16" s="24" customFormat="1" ht="24.9" customHeight="1">
      <c r="A1103" s="176"/>
      <c r="B1103" s="176"/>
    </row>
    <row r="1104" spans="1:16" s="24" customFormat="1" ht="24.9" customHeight="1">
      <c r="A1104" s="201"/>
      <c r="B1104" s="201"/>
    </row>
    <row r="1105" spans="1:16" s="24" customFormat="1" ht="24.9" customHeight="1">
      <c r="A1105" s="176"/>
      <c r="B1105" s="176"/>
    </row>
    <row r="1106" spans="1:16" s="24" customFormat="1" ht="24.9" customHeight="1">
      <c r="A1106" s="176"/>
      <c r="B1106" s="176"/>
    </row>
    <row r="1107" spans="1:16" s="24" customFormat="1" ht="24.9" customHeight="1">
      <c r="A1107" s="176"/>
      <c r="B1107" s="176"/>
    </row>
    <row r="1108" spans="1:16" s="24" customFormat="1" ht="24.9" customHeight="1">
      <c r="A1108" s="176"/>
      <c r="B1108" s="176"/>
    </row>
    <row r="1109" spans="1:16" s="24" customFormat="1" ht="24.9" customHeight="1">
      <c r="A1109" s="176"/>
      <c r="B1109" s="176"/>
    </row>
    <row r="1110" spans="1:16" s="24" customFormat="1" ht="24.9" customHeight="1">
      <c r="A1110" s="176"/>
      <c r="B1110" s="176"/>
    </row>
    <row r="1111" spans="1:16" s="24" customFormat="1" ht="24.9" customHeight="1">
      <c r="A1111" s="176"/>
      <c r="B1111" s="176"/>
      <c r="I1111" s="123"/>
      <c r="J1111" s="123"/>
      <c r="K1111" s="252"/>
      <c r="L1111" s="252"/>
      <c r="M1111" s="252"/>
      <c r="N1111" s="252"/>
      <c r="O1111" s="252"/>
      <c r="P1111" s="252"/>
    </row>
    <row r="1112" spans="1:16" s="24" customFormat="1" ht="24.9" customHeight="1">
      <c r="A1112" s="176"/>
      <c r="B1112" s="176"/>
    </row>
    <row r="1113" spans="1:16" s="24" customFormat="1" ht="24.9" customHeight="1">
      <c r="A1113" s="176"/>
      <c r="B1113" s="176"/>
    </row>
    <row r="1114" spans="1:16" s="24" customFormat="1" ht="24.9" customHeight="1">
      <c r="A1114" s="176"/>
      <c r="B1114" s="176"/>
    </row>
    <row r="1115" spans="1:16" s="24" customFormat="1" ht="24.9" customHeight="1">
      <c r="A1115" s="201"/>
      <c r="B1115" s="201"/>
      <c r="C1115" s="123"/>
      <c r="D1115" s="123"/>
      <c r="E1115" s="123"/>
      <c r="F1115" s="123"/>
      <c r="G1115" s="123"/>
      <c r="H1115" s="123"/>
    </row>
    <row r="1116" spans="1:16" s="24" customFormat="1" ht="24.9" customHeight="1">
      <c r="A1116" s="176"/>
      <c r="B1116" s="176"/>
    </row>
    <row r="1117" spans="1:16" s="24" customFormat="1" ht="24.9" customHeight="1">
      <c r="A1117" s="176"/>
      <c r="B1117" s="176"/>
    </row>
    <row r="1118" spans="1:16" s="24" customFormat="1" ht="24.9" customHeight="1">
      <c r="A1118" s="176"/>
      <c r="B1118" s="176"/>
    </row>
    <row r="1119" spans="1:16" s="24" customFormat="1" ht="24.9" customHeight="1">
      <c r="A1119" s="176"/>
      <c r="B1119" s="176"/>
    </row>
    <row r="1120" spans="1:16" s="24" customFormat="1" ht="24.9" customHeight="1">
      <c r="A1120" s="176"/>
      <c r="B1120" s="176"/>
    </row>
    <row r="1121" spans="1:2" s="24" customFormat="1" ht="24.9" customHeight="1">
      <c r="A1121" s="176"/>
      <c r="B1121" s="176"/>
    </row>
    <row r="1122" spans="1:2" s="24" customFormat="1" ht="24.9" customHeight="1">
      <c r="A1122" s="176"/>
      <c r="B1122" s="176"/>
    </row>
    <row r="1123" spans="1:2" s="24" customFormat="1" ht="24.9" customHeight="1">
      <c r="A1123" s="176"/>
      <c r="B1123" s="176"/>
    </row>
    <row r="1124" spans="1:2" s="24" customFormat="1" ht="24.9" customHeight="1">
      <c r="A1124" s="176"/>
      <c r="B1124" s="176"/>
    </row>
    <row r="1125" spans="1:2" s="24" customFormat="1" ht="24.9" customHeight="1">
      <c r="A1125" s="176"/>
      <c r="B1125" s="176"/>
    </row>
    <row r="1126" spans="1:2" s="24" customFormat="1" ht="24.9" customHeight="1">
      <c r="A1126" s="176"/>
      <c r="B1126" s="176"/>
    </row>
    <row r="1127" spans="1:2" s="24" customFormat="1" ht="24.9" customHeight="1">
      <c r="A1127" s="176"/>
      <c r="B1127" s="176"/>
    </row>
    <row r="1128" spans="1:2" s="24" customFormat="1" ht="24.9" customHeight="1">
      <c r="A1128" s="176"/>
      <c r="B1128" s="176"/>
    </row>
    <row r="1129" spans="1:2" s="24" customFormat="1" ht="24.9" customHeight="1">
      <c r="A1129" s="176"/>
      <c r="B1129" s="176"/>
    </row>
    <row r="1130" spans="1:2" s="24" customFormat="1" ht="24.9" customHeight="1">
      <c r="A1130" s="176"/>
      <c r="B1130" s="176"/>
    </row>
    <row r="1131" spans="1:2" s="24" customFormat="1" ht="24.9" customHeight="1">
      <c r="A1131" s="176"/>
      <c r="B1131" s="176"/>
    </row>
    <row r="1132" spans="1:2" s="24" customFormat="1" ht="30" customHeight="1">
      <c r="A1132" s="176"/>
      <c r="B1132" s="176"/>
    </row>
    <row r="1133" spans="1:2" s="24" customFormat="1" ht="24.9" customHeight="1">
      <c r="A1133" s="176"/>
      <c r="B1133" s="176"/>
    </row>
    <row r="1134" spans="1:2" s="24" customFormat="1" ht="24.9" customHeight="1">
      <c r="A1134" s="176"/>
      <c r="B1134" s="176"/>
    </row>
    <row r="1135" spans="1:2" s="24" customFormat="1" ht="24.9" customHeight="1">
      <c r="A1135" s="176"/>
      <c r="B1135" s="176"/>
    </row>
    <row r="1136" spans="1:2" s="24" customFormat="1" ht="24.9" customHeight="1">
      <c r="A1136" s="176"/>
      <c r="B1136" s="176"/>
    </row>
    <row r="1137" spans="1:2" s="24" customFormat="1" ht="24.9" customHeight="1">
      <c r="A1137" s="176"/>
      <c r="B1137" s="176"/>
    </row>
    <row r="1138" spans="1:2" s="24" customFormat="1" ht="24.9" customHeight="1">
      <c r="A1138" s="176"/>
      <c r="B1138" s="176"/>
    </row>
    <row r="1139" spans="1:2" s="24" customFormat="1" ht="24.9" customHeight="1">
      <c r="A1139" s="176"/>
      <c r="B1139" s="176"/>
    </row>
    <row r="1140" spans="1:2" s="24" customFormat="1" ht="24.9" customHeight="1">
      <c r="A1140" s="176"/>
      <c r="B1140" s="176"/>
    </row>
    <row r="1141" spans="1:2" s="24" customFormat="1" ht="24.9" customHeight="1">
      <c r="A1141" s="176"/>
      <c r="B1141" s="176"/>
    </row>
    <row r="1142" spans="1:2" s="24" customFormat="1" ht="30" customHeight="1">
      <c r="A1142" s="176"/>
      <c r="B1142" s="176"/>
    </row>
    <row r="1143" spans="1:2" s="24" customFormat="1" ht="30" customHeight="1">
      <c r="A1143" s="176"/>
      <c r="B1143" s="176"/>
    </row>
    <row r="1144" spans="1:2" s="24" customFormat="1" ht="30" customHeight="1">
      <c r="A1144" s="176"/>
      <c r="B1144" s="176"/>
    </row>
    <row r="1145" spans="1:2" s="24" customFormat="1" ht="30" customHeight="1">
      <c r="A1145" s="176"/>
      <c r="B1145" s="176"/>
    </row>
    <row r="1146" spans="1:2" s="24" customFormat="1" ht="30" customHeight="1">
      <c r="A1146" s="176"/>
      <c r="B1146" s="176"/>
    </row>
    <row r="1147" spans="1:2" s="24" customFormat="1" ht="30" customHeight="1">
      <c r="A1147" s="176"/>
      <c r="B1147" s="176"/>
    </row>
    <row r="1148" spans="1:2" s="24" customFormat="1" ht="30" customHeight="1">
      <c r="A1148" s="176"/>
      <c r="B1148" s="176"/>
    </row>
    <row r="1149" spans="1:2" s="24" customFormat="1" ht="30" customHeight="1">
      <c r="A1149" s="176"/>
      <c r="B1149" s="176"/>
    </row>
    <row r="1150" spans="1:2" s="24" customFormat="1" ht="30" customHeight="1">
      <c r="A1150" s="176"/>
      <c r="B1150" s="176"/>
    </row>
    <row r="1151" spans="1:2" s="24" customFormat="1" ht="30" customHeight="1">
      <c r="A1151" s="176"/>
      <c r="B1151" s="176"/>
    </row>
    <row r="1152" spans="1:2" s="24" customFormat="1" ht="30" customHeight="1">
      <c r="A1152" s="176"/>
      <c r="B1152" s="176"/>
    </row>
    <row r="1153" spans="1:2" s="24" customFormat="1" ht="30" customHeight="1">
      <c r="A1153" s="176"/>
      <c r="B1153" s="176"/>
    </row>
    <row r="1154" spans="1:2" s="24" customFormat="1" ht="46.5" customHeight="1">
      <c r="A1154" s="176"/>
      <c r="B1154" s="176"/>
    </row>
    <row r="1155" spans="1:2" s="24" customFormat="1" ht="30" customHeight="1">
      <c r="A1155" s="176"/>
      <c r="B1155" s="176"/>
    </row>
    <row r="1156" spans="1:2" s="24" customFormat="1" ht="30" customHeight="1">
      <c r="A1156" s="176"/>
      <c r="B1156" s="176"/>
    </row>
    <row r="1157" spans="1:2" s="24" customFormat="1" ht="30" customHeight="1">
      <c r="A1157" s="176"/>
      <c r="B1157" s="176"/>
    </row>
    <row r="1158" spans="1:2" s="24" customFormat="1" ht="30" customHeight="1">
      <c r="A1158" s="176"/>
      <c r="B1158" s="176"/>
    </row>
    <row r="1159" spans="1:2" s="24" customFormat="1" ht="30" customHeight="1">
      <c r="A1159" s="176"/>
      <c r="B1159" s="176"/>
    </row>
    <row r="1160" spans="1:2" s="24" customFormat="1" ht="30" customHeight="1">
      <c r="A1160" s="176"/>
      <c r="B1160" s="176"/>
    </row>
    <row r="1161" spans="1:2" s="24" customFormat="1" ht="30" customHeight="1">
      <c r="A1161" s="176"/>
      <c r="B1161" s="176"/>
    </row>
    <row r="1162" spans="1:2" s="24" customFormat="1" ht="30" customHeight="1">
      <c r="A1162" s="176"/>
      <c r="B1162" s="176"/>
    </row>
    <row r="1163" spans="1:2" s="24" customFormat="1" ht="30" customHeight="1">
      <c r="A1163" s="176"/>
      <c r="B1163" s="176"/>
    </row>
    <row r="1164" spans="1:2" s="24" customFormat="1" ht="30" customHeight="1">
      <c r="A1164" s="176"/>
      <c r="B1164" s="176"/>
    </row>
    <row r="1165" spans="1:2" s="24" customFormat="1" ht="30" customHeight="1">
      <c r="A1165" s="176"/>
      <c r="B1165" s="176"/>
    </row>
    <row r="1166" spans="1:2" s="24" customFormat="1" ht="45.75" customHeight="1">
      <c r="A1166" s="176"/>
      <c r="B1166" s="176"/>
    </row>
    <row r="1167" spans="1:2" s="24" customFormat="1" ht="30" customHeight="1">
      <c r="A1167" s="176"/>
      <c r="B1167" s="176"/>
    </row>
    <row r="1168" spans="1:2" s="24" customFormat="1" ht="30" customHeight="1">
      <c r="A1168" s="176"/>
      <c r="B1168" s="176"/>
    </row>
    <row r="1169" spans="1:18" s="24" customFormat="1" ht="30" customHeight="1">
      <c r="A1169" s="176"/>
      <c r="B1169" s="176"/>
    </row>
    <row r="1170" spans="1:18" s="24" customFormat="1" ht="30" customHeight="1">
      <c r="A1170" s="176"/>
      <c r="B1170" s="176"/>
    </row>
    <row r="1171" spans="1:18" s="123" customFormat="1" ht="30" customHeight="1">
      <c r="A1171" s="176"/>
      <c r="B1171" s="176"/>
      <c r="C1171" s="24"/>
      <c r="D1171" s="24"/>
      <c r="E1171" s="24"/>
      <c r="F1171" s="24"/>
      <c r="G1171" s="24"/>
      <c r="H1171" s="24"/>
      <c r="I1171" s="24"/>
      <c r="J1171" s="24"/>
      <c r="K1171" s="24"/>
      <c r="L1171" s="24"/>
      <c r="M1171" s="24"/>
      <c r="N1171" s="24"/>
      <c r="O1171" s="24"/>
      <c r="P1171" s="24"/>
      <c r="Q1171" s="24"/>
      <c r="R1171" s="24"/>
    </row>
    <row r="1172" spans="1:18" s="24" customFormat="1" ht="30" customHeight="1">
      <c r="A1172" s="176"/>
      <c r="B1172" s="176"/>
    </row>
    <row r="1173" spans="1:18" s="24" customFormat="1" ht="30" customHeight="1">
      <c r="A1173" s="176"/>
      <c r="B1173" s="176"/>
    </row>
    <row r="1174" spans="1:18" s="24" customFormat="1" ht="30" customHeight="1">
      <c r="A1174" s="176"/>
      <c r="B1174" s="176"/>
    </row>
    <row r="1175" spans="1:18" s="24" customFormat="1" ht="30" customHeight="1">
      <c r="A1175" s="176"/>
      <c r="B1175" s="176"/>
    </row>
    <row r="1176" spans="1:18" s="24" customFormat="1" ht="30" customHeight="1">
      <c r="A1176" s="176"/>
      <c r="B1176" s="176"/>
    </row>
    <row r="1177" spans="1:18" s="24" customFormat="1" ht="30" customHeight="1">
      <c r="A1177" s="176"/>
      <c r="B1177" s="176"/>
    </row>
    <row r="1178" spans="1:18" s="24" customFormat="1" ht="30" customHeight="1">
      <c r="A1178" s="176"/>
      <c r="B1178" s="176"/>
      <c r="K1178" s="22" t="e">
        <f>#REF!</f>
        <v>#REF!</v>
      </c>
    </row>
    <row r="1179" spans="1:18" s="24" customFormat="1" ht="30" customHeight="1">
      <c r="A1179" s="176"/>
      <c r="B1179" s="176"/>
      <c r="Q1179" s="123"/>
      <c r="R1179" s="123"/>
    </row>
    <row r="1180" spans="1:18" s="24" customFormat="1" ht="30" customHeight="1">
      <c r="A1180" s="176"/>
      <c r="B1180" s="176"/>
      <c r="K1180" s="22" t="e">
        <f>#REF!+K140+K220+K293+K375+K445+K539+K617+K703+K784+K873+K942+K1017+K1102+K1178</f>
        <v>#REF!</v>
      </c>
    </row>
    <row r="1181" spans="1:18" s="24" customFormat="1" ht="30" customHeight="1">
      <c r="A1181" s="176"/>
      <c r="B1181" s="176"/>
      <c r="K1181" s="22" t="e">
        <f>K1180/15</f>
        <v>#REF!</v>
      </c>
    </row>
    <row r="1182" spans="1:18" s="24" customFormat="1" ht="30" customHeight="1">
      <c r="A1182" s="176"/>
      <c r="B1182" s="176"/>
    </row>
    <row r="1183" spans="1:18" s="24" customFormat="1" ht="30" customHeight="1">
      <c r="A1183" s="176"/>
      <c r="B1183" s="176"/>
    </row>
    <row r="1184" spans="1:18" s="24" customFormat="1" ht="30" customHeight="1">
      <c r="A1184" s="176"/>
      <c r="B1184" s="176"/>
    </row>
    <row r="1185" spans="1:7" s="24" customFormat="1" ht="30" customHeight="1">
      <c r="A1185" s="255"/>
      <c r="B1185" s="255"/>
    </row>
    <row r="1186" spans="1:7" s="24" customFormat="1" ht="30" customHeight="1">
      <c r="A1186" s="255"/>
      <c r="B1186" s="255"/>
    </row>
    <row r="1187" spans="1:7" s="24" customFormat="1" ht="30" customHeight="1">
      <c r="A1187" s="255"/>
      <c r="B1187" s="255"/>
    </row>
    <row r="1188" spans="1:7" s="24" customFormat="1" ht="30" customHeight="1">
      <c r="A1188" s="170"/>
      <c r="B1188" s="170"/>
    </row>
    <row r="1189" spans="1:7" s="24" customFormat="1" ht="47.25" customHeight="1">
      <c r="A1189" s="203"/>
      <c r="B1189" s="203"/>
    </row>
    <row r="1190" spans="1:7" s="24" customFormat="1" ht="30" customHeight="1">
      <c r="A1190" s="185"/>
      <c r="B1190" s="185"/>
    </row>
    <row r="1191" spans="1:7" s="24" customFormat="1" ht="30" customHeight="1">
      <c r="A1191" s="176"/>
      <c r="B1191" s="176"/>
    </row>
    <row r="1192" spans="1:7" s="24" customFormat="1" ht="30" customHeight="1">
      <c r="A1192" s="176"/>
      <c r="B1192" s="176"/>
      <c r="C1192" s="24">
        <v>100</v>
      </c>
      <c r="D1192" s="24">
        <v>6.1</v>
      </c>
      <c r="E1192" s="24">
        <v>10.5</v>
      </c>
      <c r="F1192" s="24">
        <v>9.8000000000000007</v>
      </c>
      <c r="G1192" s="24">
        <v>158</v>
      </c>
    </row>
    <row r="1193" spans="1:7" s="24" customFormat="1" ht="30" customHeight="1">
      <c r="A1193" s="176"/>
      <c r="B1193" s="176"/>
    </row>
    <row r="1194" spans="1:7" s="24" customFormat="1" ht="30" customHeight="1">
      <c r="A1194" s="176"/>
      <c r="B1194" s="176"/>
    </row>
    <row r="1195" spans="1:7" s="24" customFormat="1" ht="30" customHeight="1">
      <c r="A1195" s="176"/>
      <c r="B1195" s="176"/>
    </row>
    <row r="1196" spans="1:7" s="24" customFormat="1" ht="30" customHeight="1">
      <c r="A1196" s="176"/>
      <c r="B1196" s="176"/>
    </row>
    <row r="1197" spans="1:7" s="24" customFormat="1" ht="30" customHeight="1">
      <c r="A1197" s="176"/>
      <c r="B1197" s="176"/>
    </row>
    <row r="1198" spans="1:7" s="24" customFormat="1" ht="30" customHeight="1">
      <c r="A1198" s="176"/>
      <c r="B1198" s="176"/>
    </row>
    <row r="1199" spans="1:7" s="24" customFormat="1" ht="30" customHeight="1">
      <c r="A1199" s="176"/>
      <c r="B1199" s="176"/>
    </row>
    <row r="1200" spans="1:7" s="24" customFormat="1" ht="30" customHeight="1">
      <c r="A1200" s="176"/>
      <c r="B1200" s="176"/>
    </row>
    <row r="1201" spans="1:18" s="24" customFormat="1" ht="30" customHeight="1">
      <c r="A1201" s="176"/>
      <c r="B1201" s="176"/>
    </row>
    <row r="1202" spans="1:18" s="24" customFormat="1" ht="30" customHeight="1">
      <c r="A1202" s="176"/>
      <c r="B1202" s="176"/>
    </row>
    <row r="1203" spans="1:18" s="24" customFormat="1" ht="30" customHeight="1">
      <c r="A1203" s="176"/>
      <c r="B1203" s="176"/>
    </row>
    <row r="1204" spans="1:18" s="175" customFormat="1" ht="30" customHeight="1">
      <c r="A1204" s="176"/>
      <c r="B1204" s="176"/>
      <c r="C1204" s="24"/>
      <c r="D1204" s="24"/>
      <c r="E1204" s="24"/>
      <c r="F1204" s="24"/>
      <c r="G1204" s="24"/>
      <c r="H1204" s="24"/>
      <c r="I1204" s="24"/>
      <c r="J1204" s="24"/>
      <c r="K1204" s="24"/>
      <c r="L1204" s="24"/>
      <c r="M1204" s="24"/>
      <c r="N1204" s="24"/>
      <c r="O1204" s="24"/>
      <c r="P1204" s="24"/>
      <c r="Q1204" s="24"/>
      <c r="R1204" s="24"/>
    </row>
    <row r="1205" spans="1:18" s="24" customFormat="1" ht="30" customHeight="1">
      <c r="A1205" s="176"/>
      <c r="B1205" s="176"/>
    </row>
    <row r="1206" spans="1:18" s="24" customFormat="1" ht="30" customHeight="1">
      <c r="A1206" s="176"/>
      <c r="B1206" s="176"/>
    </row>
    <row r="1207" spans="1:18" s="24" customFormat="1" ht="30" customHeight="1">
      <c r="A1207" s="176"/>
      <c r="B1207" s="176"/>
    </row>
    <row r="1208" spans="1:18" s="24" customFormat="1" ht="30" customHeight="1">
      <c r="A1208" s="176"/>
      <c r="B1208" s="176"/>
    </row>
    <row r="1209" spans="1:18" s="24" customFormat="1" ht="30" customHeight="1">
      <c r="A1209" s="176"/>
      <c r="B1209" s="176"/>
    </row>
    <row r="1210" spans="1:18" s="24" customFormat="1" ht="30" customHeight="1">
      <c r="A1210" s="176"/>
      <c r="B1210" s="176"/>
    </row>
    <row r="1211" spans="1:18" s="24" customFormat="1" ht="30" customHeight="1">
      <c r="A1211" s="176"/>
      <c r="B1211" s="176"/>
    </row>
    <row r="1212" spans="1:18" s="24" customFormat="1" ht="30" customHeight="1">
      <c r="A1212" s="176"/>
      <c r="B1212" s="176"/>
      <c r="Q1212" s="175"/>
      <c r="R1212" s="175"/>
    </row>
    <row r="1213" spans="1:18" s="24" customFormat="1" ht="30" customHeight="1">
      <c r="A1213" s="176"/>
      <c r="B1213" s="176"/>
    </row>
    <row r="1214" spans="1:18" s="24" customFormat="1" ht="30" customHeight="1">
      <c r="A1214" s="176"/>
      <c r="B1214" s="176"/>
    </row>
    <row r="1215" spans="1:18" s="123" customFormat="1" ht="30" customHeight="1">
      <c r="A1215" s="176"/>
      <c r="B1215" s="176"/>
      <c r="C1215" s="24"/>
      <c r="D1215" s="24"/>
      <c r="E1215" s="24"/>
      <c r="F1215" s="24"/>
      <c r="G1215" s="24"/>
      <c r="H1215" s="24"/>
      <c r="I1215" s="24"/>
      <c r="J1215" s="24"/>
      <c r="K1215" s="24"/>
      <c r="L1215" s="24"/>
      <c r="M1215" s="24"/>
      <c r="N1215" s="24"/>
      <c r="O1215" s="24"/>
      <c r="P1215" s="24"/>
      <c r="Q1215" s="24"/>
      <c r="R1215" s="24"/>
    </row>
    <row r="1216" spans="1:18" s="24" customFormat="1" ht="30" customHeight="1">
      <c r="A1216" s="176"/>
      <c r="B1216" s="176"/>
    </row>
    <row r="1217" spans="1:18" s="24" customFormat="1" ht="30" customHeight="1">
      <c r="A1217" s="176"/>
      <c r="B1217" s="176"/>
    </row>
    <row r="1218" spans="1:18" s="24" customFormat="1" ht="30" customHeight="1">
      <c r="A1218" s="176"/>
      <c r="B1218" s="176"/>
    </row>
    <row r="1219" spans="1:18" s="24" customFormat="1" ht="30" customHeight="1">
      <c r="A1219" s="176"/>
      <c r="B1219" s="176"/>
      <c r="I1219" s="123"/>
      <c r="J1219" s="123"/>
      <c r="K1219" s="123"/>
      <c r="L1219" s="123"/>
      <c r="M1219" s="123"/>
      <c r="N1219" s="123"/>
      <c r="O1219" s="123"/>
      <c r="P1219" s="123"/>
    </row>
    <row r="1220" spans="1:18" s="24" customFormat="1" ht="30" customHeight="1">
      <c r="A1220" s="176"/>
      <c r="B1220" s="176"/>
    </row>
    <row r="1221" spans="1:18" s="24" customFormat="1" ht="30" customHeight="1">
      <c r="A1221" s="176"/>
      <c r="B1221" s="176"/>
    </row>
    <row r="1222" spans="1:18" s="24" customFormat="1" ht="30" customHeight="1">
      <c r="A1222" s="176"/>
      <c r="B1222" s="176"/>
    </row>
    <row r="1223" spans="1:18" s="123" customFormat="1" ht="30" customHeight="1">
      <c r="A1223" s="201"/>
      <c r="B1223" s="201"/>
      <c r="I1223" s="24"/>
      <c r="J1223" s="24"/>
      <c r="K1223" s="24"/>
      <c r="L1223" s="24"/>
      <c r="M1223" s="24"/>
      <c r="N1223" s="24"/>
      <c r="O1223" s="24"/>
      <c r="P1223" s="24"/>
    </row>
    <row r="1224" spans="1:18" s="24" customFormat="1" ht="30" customHeight="1">
      <c r="A1224" s="176"/>
      <c r="B1224" s="176"/>
    </row>
    <row r="1225" spans="1:18" s="24" customFormat="1" ht="30" customHeight="1">
      <c r="A1225" s="176"/>
      <c r="B1225" s="176"/>
    </row>
    <row r="1226" spans="1:18" s="24" customFormat="1" ht="30" customHeight="1">
      <c r="A1226" s="176"/>
      <c r="B1226" s="176"/>
    </row>
    <row r="1227" spans="1:18" s="24" customFormat="1" ht="30" customHeight="1">
      <c r="A1227" s="176"/>
      <c r="B1227" s="176"/>
    </row>
    <row r="1228" spans="1:18" s="24" customFormat="1" ht="30" customHeight="1">
      <c r="A1228" s="176"/>
      <c r="B1228" s="176"/>
    </row>
    <row r="1229" spans="1:18" s="24" customFormat="1" ht="30" customHeight="1">
      <c r="A1229" s="176"/>
      <c r="B1229" s="176"/>
    </row>
    <row r="1230" spans="1:18" s="24" customFormat="1" ht="30" customHeight="1">
      <c r="A1230" s="176"/>
      <c r="B1230" s="176"/>
    </row>
    <row r="1231" spans="1:18" s="24" customFormat="1" ht="30" customHeight="1">
      <c r="A1231" s="176"/>
      <c r="B1231" s="176"/>
      <c r="Q1231" s="123"/>
      <c r="R1231" s="123"/>
    </row>
    <row r="1232" spans="1:18" s="24" customFormat="1" ht="30" customHeight="1">
      <c r="A1232" s="176"/>
      <c r="B1232" s="176"/>
    </row>
    <row r="1233" spans="1:2" s="24" customFormat="1" ht="30" customHeight="1">
      <c r="A1233" s="176"/>
      <c r="B1233" s="176"/>
    </row>
    <row r="1234" spans="1:2" s="24" customFormat="1" ht="30" customHeight="1">
      <c r="A1234" s="176"/>
      <c r="B1234" s="176"/>
    </row>
    <row r="1235" spans="1:2" s="24" customFormat="1" ht="30" customHeight="1">
      <c r="A1235" s="176"/>
      <c r="B1235" s="176"/>
    </row>
    <row r="1236" spans="1:2" s="24" customFormat="1" ht="30" customHeight="1">
      <c r="A1236" s="176"/>
      <c r="B1236" s="176"/>
    </row>
    <row r="1237" spans="1:2" s="24" customFormat="1" ht="30" customHeight="1">
      <c r="A1237" s="176"/>
      <c r="B1237" s="176"/>
    </row>
    <row r="1238" spans="1:2" s="24" customFormat="1" ht="30" customHeight="1">
      <c r="A1238" s="176"/>
      <c r="B1238" s="176"/>
    </row>
    <row r="1239" spans="1:2" s="24" customFormat="1" ht="30" customHeight="1">
      <c r="A1239" s="176"/>
      <c r="B1239" s="176"/>
    </row>
    <row r="1240" spans="1:2" s="24" customFormat="1" ht="30" customHeight="1">
      <c r="A1240" s="176"/>
      <c r="B1240" s="176"/>
    </row>
    <row r="1241" spans="1:2" s="24" customFormat="1" ht="30" customHeight="1">
      <c r="A1241" s="176"/>
      <c r="B1241" s="176"/>
    </row>
    <row r="1242" spans="1:2" s="24" customFormat="1" ht="30" customHeight="1">
      <c r="A1242" s="176"/>
      <c r="B1242" s="176"/>
    </row>
    <row r="1243" spans="1:2" s="24" customFormat="1" ht="30" customHeight="1">
      <c r="A1243" s="176"/>
      <c r="B1243" s="176"/>
    </row>
    <row r="1244" spans="1:2" s="24" customFormat="1" ht="30" customHeight="1">
      <c r="A1244" s="176"/>
      <c r="B1244" s="176"/>
    </row>
    <row r="1245" spans="1:2" s="24" customFormat="1" ht="30" customHeight="1">
      <c r="A1245" s="176"/>
      <c r="B1245" s="176"/>
    </row>
    <row r="1246" spans="1:2" s="24" customFormat="1" ht="30" customHeight="1">
      <c r="A1246" s="176"/>
      <c r="B1246" s="176"/>
    </row>
    <row r="1247" spans="1:2" s="24" customFormat="1" ht="30" customHeight="1">
      <c r="A1247" s="176"/>
      <c r="B1247" s="176"/>
    </row>
    <row r="1248" spans="1:2" s="24" customFormat="1" ht="30" customHeight="1">
      <c r="A1248" s="176"/>
      <c r="B1248" s="176"/>
    </row>
    <row r="1249" spans="1:20" s="24" customFormat="1" ht="30" customHeight="1">
      <c r="A1249" s="176"/>
      <c r="B1249" s="176"/>
    </row>
    <row r="1250" spans="1:20" s="24" customFormat="1" ht="30" customHeight="1">
      <c r="A1250" s="176"/>
      <c r="B1250" s="176"/>
    </row>
    <row r="1251" spans="1:20" s="24" customFormat="1" ht="30" customHeight="1">
      <c r="A1251" s="176"/>
      <c r="B1251" s="176"/>
    </row>
    <row r="1252" spans="1:20" s="24" customFormat="1" ht="30" customHeight="1">
      <c r="A1252" s="176"/>
      <c r="B1252" s="176"/>
      <c r="K1252" s="175"/>
      <c r="L1252" s="175"/>
      <c r="M1252" s="175"/>
      <c r="N1252" s="175"/>
      <c r="O1252" s="175"/>
      <c r="P1252" s="175"/>
    </row>
    <row r="1253" spans="1:20" s="24" customFormat="1" ht="30" customHeight="1">
      <c r="A1253" s="176"/>
      <c r="B1253" s="176"/>
    </row>
    <row r="1254" spans="1:20" s="24" customFormat="1" ht="30" customHeight="1">
      <c r="A1254" s="176"/>
      <c r="B1254" s="176"/>
    </row>
    <row r="1255" spans="1:20" s="24" customFormat="1" ht="30" customHeight="1">
      <c r="A1255" s="176"/>
      <c r="B1255" s="176"/>
    </row>
    <row r="1256" spans="1:20" s="24" customFormat="1" ht="30" customHeight="1">
      <c r="A1256" s="228"/>
      <c r="B1256" s="228"/>
    </row>
    <row r="1257" spans="1:20" s="24" customFormat="1" ht="30" customHeight="1">
      <c r="A1257" s="176"/>
      <c r="B1257" s="176"/>
      <c r="S1257" s="176"/>
      <c r="T1257" s="176"/>
    </row>
    <row r="1258" spans="1:20" s="24" customFormat="1" ht="30" customHeight="1">
      <c r="A1258" s="176"/>
      <c r="B1258" s="176"/>
      <c r="S1258" s="176"/>
      <c r="T1258" s="176"/>
    </row>
    <row r="1259" spans="1:20" s="24" customFormat="1" ht="30" customHeight="1">
      <c r="A1259" s="176"/>
      <c r="B1259" s="176"/>
      <c r="S1259" s="176"/>
      <c r="T1259" s="176"/>
    </row>
    <row r="1260" spans="1:20" s="24" customFormat="1" ht="30" customHeight="1">
      <c r="A1260" s="176"/>
      <c r="B1260" s="176"/>
      <c r="S1260" s="176"/>
      <c r="T1260" s="176"/>
    </row>
    <row r="1261" spans="1:20" s="24" customFormat="1" ht="30" customHeight="1">
      <c r="A1261" s="176"/>
      <c r="B1261" s="176"/>
      <c r="S1261" s="176"/>
      <c r="T1261" s="176"/>
    </row>
    <row r="1262" spans="1:20" s="24" customFormat="1" ht="30" customHeight="1">
      <c r="A1262" s="176"/>
      <c r="B1262" s="176"/>
      <c r="S1262" s="176"/>
      <c r="T1262" s="176"/>
    </row>
    <row r="1263" spans="1:20" s="24" customFormat="1" ht="30" customHeight="1">
      <c r="A1263" s="176"/>
      <c r="B1263" s="176"/>
      <c r="I1263" s="123"/>
      <c r="J1263" s="123"/>
      <c r="K1263" s="123"/>
      <c r="L1263" s="123"/>
      <c r="M1263" s="123"/>
      <c r="N1263" s="123"/>
      <c r="O1263" s="123"/>
      <c r="P1263" s="123"/>
      <c r="S1263" s="176"/>
      <c r="T1263" s="176"/>
    </row>
    <row r="1264" spans="1:20" s="24" customFormat="1" ht="30" customHeight="1">
      <c r="A1264" s="176"/>
      <c r="B1264" s="176"/>
      <c r="S1264" s="176"/>
      <c r="T1264" s="176"/>
    </row>
    <row r="1265" spans="1:20" s="24" customFormat="1" ht="30" customHeight="1">
      <c r="A1265" s="176"/>
      <c r="B1265" s="176"/>
      <c r="Q1265" s="22"/>
      <c r="R1265" s="22"/>
      <c r="S1265" s="176"/>
      <c r="T1265" s="176"/>
    </row>
    <row r="1266" spans="1:20" s="24" customFormat="1" ht="30" customHeight="1">
      <c r="A1266" s="176"/>
      <c r="B1266" s="176"/>
      <c r="Q1266" s="22"/>
      <c r="R1266" s="22"/>
      <c r="S1266" s="176"/>
      <c r="T1266" s="176"/>
    </row>
    <row r="1267" spans="1:20" s="24" customFormat="1" ht="30" customHeight="1">
      <c r="A1267" s="201"/>
      <c r="B1267" s="201"/>
      <c r="C1267" s="123"/>
      <c r="D1267" s="123"/>
      <c r="E1267" s="123"/>
      <c r="F1267" s="123"/>
      <c r="G1267" s="123"/>
      <c r="H1267" s="123"/>
      <c r="Q1267" s="22"/>
      <c r="R1267" s="22"/>
      <c r="S1267" s="176"/>
      <c r="T1267" s="176"/>
    </row>
    <row r="1268" spans="1:20" s="24" customFormat="1" ht="30" customHeight="1">
      <c r="A1268" s="176"/>
      <c r="B1268" s="176"/>
      <c r="Q1268" s="22"/>
      <c r="R1268" s="22"/>
      <c r="S1268" s="176"/>
      <c r="T1268" s="176"/>
    </row>
    <row r="1269" spans="1:20" s="24" customFormat="1" ht="30" customHeight="1">
      <c r="A1269" s="176"/>
      <c r="B1269" s="176"/>
      <c r="Q1269" s="22"/>
      <c r="R1269" s="22"/>
      <c r="S1269" s="176"/>
      <c r="T1269" s="176"/>
    </row>
    <row r="1270" spans="1:20" s="24" customFormat="1" ht="30" customHeight="1">
      <c r="A1270" s="256"/>
      <c r="B1270" s="256"/>
      <c r="Q1270" s="22"/>
      <c r="R1270" s="22"/>
      <c r="S1270" s="176"/>
      <c r="T1270" s="176"/>
    </row>
    <row r="1271" spans="1:20" s="24" customFormat="1" ht="30" customHeight="1">
      <c r="A1271" s="256"/>
      <c r="B1271" s="256"/>
      <c r="I1271" s="123"/>
      <c r="J1271" s="123"/>
      <c r="K1271" s="123"/>
      <c r="L1271" s="123"/>
      <c r="M1271" s="123"/>
      <c r="N1271" s="123"/>
      <c r="O1271" s="123"/>
      <c r="P1271" s="123"/>
      <c r="Q1271" s="22"/>
      <c r="R1271" s="22"/>
      <c r="S1271" s="176"/>
      <c r="T1271" s="176"/>
    </row>
    <row r="1272" spans="1:20" s="24" customFormat="1" ht="30" customHeight="1">
      <c r="A1272" s="242"/>
      <c r="B1272" s="242"/>
      <c r="Q1272" s="22"/>
      <c r="R1272" s="22"/>
      <c r="S1272" s="176"/>
      <c r="T1272" s="176"/>
    </row>
    <row r="1273" spans="1:20" s="24" customFormat="1" ht="30" customHeight="1">
      <c r="A1273" s="242"/>
      <c r="B1273" s="242"/>
      <c r="Q1273" s="22"/>
      <c r="R1273" s="22"/>
      <c r="S1273" s="176"/>
      <c r="T1273" s="176"/>
    </row>
    <row r="1274" spans="1:20" s="24" customFormat="1" ht="30" customHeight="1">
      <c r="A1274" s="251"/>
      <c r="B1274" s="251"/>
      <c r="Q1274" s="22"/>
      <c r="R1274" s="22"/>
      <c r="S1274" s="176"/>
      <c r="T1274" s="176"/>
    </row>
    <row r="1275" spans="1:20" s="24" customFormat="1" ht="30" customHeight="1">
      <c r="A1275" s="217"/>
      <c r="B1275" s="217"/>
      <c r="C1275" s="123"/>
      <c r="D1275" s="123"/>
      <c r="E1275" s="123"/>
      <c r="F1275" s="123"/>
      <c r="G1275" s="123"/>
      <c r="H1275" s="123"/>
      <c r="Q1275" s="22"/>
      <c r="R1275" s="22"/>
      <c r="S1275" s="176"/>
      <c r="T1275" s="176"/>
    </row>
    <row r="1276" spans="1:20" s="24" customFormat="1" ht="30" customHeight="1">
      <c r="A1276" s="176"/>
      <c r="B1276" s="176"/>
      <c r="Q1276" s="22"/>
      <c r="R1276" s="22"/>
      <c r="S1276" s="176"/>
      <c r="T1276" s="176"/>
    </row>
    <row r="1277" spans="1:20" s="24" customFormat="1" ht="30" customHeight="1">
      <c r="A1277" s="176"/>
      <c r="B1277" s="176"/>
      <c r="Q1277" s="22"/>
      <c r="R1277" s="22"/>
      <c r="S1277" s="176"/>
      <c r="T1277" s="176"/>
    </row>
    <row r="1278" spans="1:20" s="24" customFormat="1" ht="30" customHeight="1">
      <c r="A1278" s="176"/>
      <c r="B1278" s="176"/>
      <c r="Q1278" s="22"/>
      <c r="R1278" s="22"/>
      <c r="S1278" s="176"/>
      <c r="T1278" s="176"/>
    </row>
    <row r="1279" spans="1:20" s="24" customFormat="1" ht="30" customHeight="1">
      <c r="A1279" s="176"/>
      <c r="B1279" s="176"/>
      <c r="Q1279" s="22"/>
      <c r="R1279" s="22"/>
      <c r="S1279" s="176"/>
      <c r="T1279" s="176"/>
    </row>
    <row r="1280" spans="1:20" s="24" customFormat="1" ht="30" customHeight="1">
      <c r="A1280" s="176"/>
      <c r="B1280" s="176"/>
      <c r="Q1280" s="22"/>
      <c r="R1280" s="22"/>
      <c r="S1280" s="176"/>
      <c r="T1280" s="176"/>
    </row>
    <row r="1281" spans="1:41" s="24" customFormat="1" ht="30" customHeight="1">
      <c r="A1281" s="176"/>
      <c r="B1281" s="176"/>
      <c r="Q1281" s="22"/>
      <c r="R1281" s="22"/>
      <c r="S1281" s="176"/>
      <c r="T1281" s="176"/>
    </row>
    <row r="1282" spans="1:41" s="24" customFormat="1" ht="30" customHeight="1">
      <c r="A1282" s="176"/>
      <c r="B1282" s="176"/>
      <c r="Q1282" s="22"/>
      <c r="R1282" s="22"/>
      <c r="S1282" s="176"/>
      <c r="T1282" s="176"/>
    </row>
    <row r="1283" spans="1:41" s="24" customFormat="1" ht="30" customHeight="1">
      <c r="A1283" s="176"/>
      <c r="B1283" s="176"/>
      <c r="Q1283" s="22"/>
      <c r="R1283" s="22"/>
      <c r="S1283" s="176"/>
      <c r="T1283" s="176"/>
    </row>
    <row r="1284" spans="1:41" s="24" customFormat="1" ht="30" customHeight="1">
      <c r="A1284" s="176"/>
      <c r="B1284" s="176"/>
      <c r="Q1284" s="22"/>
      <c r="R1284" s="22"/>
      <c r="S1284" s="176"/>
      <c r="T1284" s="176"/>
    </row>
    <row r="1285" spans="1:41" s="24" customFormat="1" ht="30" customHeight="1">
      <c r="A1285" s="176"/>
      <c r="B1285" s="176"/>
      <c r="Q1285" s="22"/>
      <c r="R1285" s="22"/>
      <c r="S1285" s="176"/>
      <c r="T1285" s="176"/>
    </row>
    <row r="1286" spans="1:41" s="24" customFormat="1" ht="30" customHeight="1">
      <c r="A1286" s="176"/>
      <c r="B1286" s="176"/>
      <c r="Q1286" s="22"/>
      <c r="R1286" s="22"/>
      <c r="S1286" s="176"/>
      <c r="T1286" s="176"/>
    </row>
    <row r="1287" spans="1:41" s="24" customFormat="1" ht="30" customHeight="1">
      <c r="A1287" s="176"/>
      <c r="B1287" s="176"/>
      <c r="Q1287" s="22"/>
      <c r="R1287" s="22"/>
      <c r="S1287" s="176"/>
      <c r="T1287" s="176"/>
    </row>
    <row r="1288" spans="1:41" s="123" customFormat="1" ht="30" customHeight="1">
      <c r="A1288" s="176"/>
      <c r="B1288" s="176"/>
      <c r="C1288" s="24"/>
      <c r="D1288" s="24"/>
      <c r="E1288" s="24"/>
      <c r="F1288" s="24"/>
      <c r="G1288" s="24"/>
      <c r="H1288" s="24"/>
      <c r="I1288" s="24"/>
      <c r="J1288" s="24"/>
      <c r="K1288" s="24"/>
      <c r="L1288" s="24"/>
      <c r="M1288" s="24"/>
      <c r="N1288" s="24"/>
      <c r="O1288" s="24"/>
      <c r="P1288" s="24"/>
      <c r="Q1288" s="22"/>
      <c r="R1288" s="22"/>
      <c r="S1288" s="201"/>
      <c r="T1288" s="201"/>
      <c r="AC1288" s="24"/>
      <c r="AD1288" s="24"/>
      <c r="AE1288" s="24"/>
      <c r="AF1288" s="24"/>
      <c r="AG1288" s="24"/>
      <c r="AH1288" s="24"/>
      <c r="AI1288" s="24"/>
      <c r="AJ1288" s="24"/>
      <c r="AK1288" s="24"/>
      <c r="AL1288" s="24"/>
      <c r="AM1288" s="24"/>
      <c r="AN1288" s="24"/>
      <c r="AO1288" s="24"/>
    </row>
    <row r="1289" spans="1:41" s="24" customFormat="1" ht="30" customHeight="1">
      <c r="A1289" s="176"/>
      <c r="B1289" s="176"/>
      <c r="Q1289" s="22"/>
      <c r="R1289" s="22"/>
      <c r="S1289" s="176"/>
      <c r="T1289" s="176"/>
    </row>
    <row r="1290" spans="1:41" s="24" customFormat="1" ht="30" customHeight="1">
      <c r="A1290" s="176"/>
      <c r="B1290" s="176"/>
      <c r="Q1290" s="22"/>
      <c r="R1290" s="22"/>
      <c r="S1290" s="170"/>
      <c r="T1290" s="170"/>
    </row>
    <row r="1291" spans="1:41" s="24" customFormat="1" ht="30" customHeight="1">
      <c r="A1291" s="176"/>
      <c r="B1291" s="176"/>
      <c r="Q1291" s="22"/>
      <c r="R1291" s="22"/>
      <c r="S1291" s="170"/>
      <c r="T1291" s="170"/>
    </row>
    <row r="1292" spans="1:41" s="24" customFormat="1" ht="30" customHeight="1">
      <c r="A1292" s="176"/>
      <c r="B1292" s="176"/>
      <c r="Q1292" s="22"/>
      <c r="R1292" s="22"/>
      <c r="S1292" s="183"/>
      <c r="T1292" s="183"/>
    </row>
    <row r="1293" spans="1:41" s="24" customFormat="1" ht="30" customHeight="1">
      <c r="A1293" s="176"/>
      <c r="B1293" s="176"/>
      <c r="Q1293" s="22"/>
      <c r="R1293" s="22"/>
      <c r="S1293" s="183"/>
      <c r="T1293" s="183"/>
    </row>
    <row r="1294" spans="1:41" s="175" customFormat="1" ht="30" customHeight="1">
      <c r="A1294" s="176"/>
      <c r="B1294" s="176"/>
      <c r="C1294" s="24"/>
      <c r="D1294" s="24"/>
      <c r="E1294" s="24"/>
      <c r="F1294" s="24"/>
      <c r="G1294" s="24"/>
      <c r="H1294" s="24"/>
      <c r="I1294" s="24"/>
      <c r="J1294" s="24"/>
      <c r="K1294" s="24"/>
      <c r="L1294" s="24"/>
      <c r="M1294" s="24"/>
      <c r="N1294" s="24"/>
      <c r="O1294" s="24"/>
      <c r="P1294" s="24"/>
      <c r="Q1294" s="22"/>
      <c r="R1294" s="22"/>
      <c r="S1294" s="183"/>
      <c r="T1294" s="183"/>
      <c r="U1294" s="24"/>
      <c r="V1294" s="24"/>
      <c r="W1294" s="24"/>
      <c r="X1294" s="24"/>
      <c r="Y1294" s="24"/>
      <c r="Z1294" s="24"/>
      <c r="AA1294" s="24"/>
      <c r="AB1294" s="24"/>
    </row>
    <row r="1295" spans="1:41" s="24" customFormat="1" ht="30" customHeight="1">
      <c r="A1295" s="176"/>
      <c r="B1295" s="176"/>
      <c r="Q1295" s="22"/>
      <c r="R1295" s="22"/>
      <c r="S1295" s="183"/>
      <c r="T1295" s="183"/>
    </row>
    <row r="1296" spans="1:41" s="24" customFormat="1" ht="30" customHeight="1">
      <c r="A1296" s="176"/>
      <c r="B1296" s="176"/>
      <c r="Q1296" s="22"/>
      <c r="R1296" s="22"/>
      <c r="S1296" s="183"/>
      <c r="T1296" s="183"/>
    </row>
    <row r="1297" spans="1:41" s="24" customFormat="1" ht="30" customHeight="1">
      <c r="A1297" s="176"/>
      <c r="B1297" s="176"/>
      <c r="Q1297" s="22"/>
      <c r="R1297" s="22"/>
      <c r="S1297" s="183"/>
      <c r="T1297" s="183"/>
      <c r="AC1297" s="123"/>
      <c r="AD1297" s="123"/>
      <c r="AE1297" s="123"/>
      <c r="AF1297" s="123"/>
      <c r="AG1297" s="123"/>
      <c r="AH1297" s="123"/>
      <c r="AI1297" s="123"/>
      <c r="AJ1297" s="123"/>
      <c r="AK1297" s="123"/>
      <c r="AL1297" s="123"/>
      <c r="AM1297" s="123"/>
      <c r="AN1297" s="123"/>
      <c r="AO1297" s="123"/>
    </row>
    <row r="1298" spans="1:41" s="24" customFormat="1" ht="30" customHeight="1">
      <c r="A1298" s="176"/>
      <c r="B1298" s="176"/>
      <c r="Q1298" s="22"/>
      <c r="R1298" s="22"/>
      <c r="S1298" s="170"/>
      <c r="T1298" s="170"/>
    </row>
    <row r="1299" spans="1:41" s="24" customFormat="1" ht="30" customHeight="1">
      <c r="A1299" s="176"/>
      <c r="B1299" s="176"/>
      <c r="Q1299" s="22"/>
      <c r="R1299" s="22"/>
      <c r="S1299" s="170"/>
      <c r="T1299" s="170"/>
    </row>
    <row r="1300" spans="1:41" s="24" customFormat="1" ht="30" customHeight="1">
      <c r="A1300" s="176"/>
      <c r="B1300" s="176"/>
      <c r="Q1300" s="22"/>
      <c r="R1300" s="22"/>
      <c r="S1300" s="251"/>
      <c r="T1300" s="251"/>
    </row>
    <row r="1301" spans="1:41" s="24" customFormat="1" ht="30" customHeight="1">
      <c r="A1301" s="176"/>
      <c r="B1301" s="176"/>
      <c r="Q1301" s="22"/>
      <c r="R1301" s="22"/>
      <c r="S1301" s="185"/>
      <c r="T1301" s="185"/>
    </row>
    <row r="1302" spans="1:41" s="24" customFormat="1" ht="30" customHeight="1">
      <c r="A1302" s="176"/>
      <c r="B1302" s="176"/>
      <c r="Q1302" s="22"/>
      <c r="R1302" s="22"/>
      <c r="S1302" s="176"/>
      <c r="T1302" s="176"/>
    </row>
    <row r="1303" spans="1:41" s="24" customFormat="1" ht="30" customHeight="1">
      <c r="A1303" s="176"/>
      <c r="B1303" s="176"/>
      <c r="Q1303" s="22"/>
      <c r="R1303" s="22"/>
      <c r="S1303" s="176"/>
      <c r="T1303" s="176"/>
    </row>
    <row r="1304" spans="1:41" s="24" customFormat="1" ht="30" customHeight="1">
      <c r="A1304" s="176"/>
      <c r="B1304" s="176"/>
      <c r="Q1304" s="22"/>
      <c r="R1304" s="22"/>
      <c r="S1304" s="176"/>
      <c r="T1304" s="176"/>
    </row>
    <row r="1305" spans="1:41" ht="30" customHeight="1">
      <c r="A1305" s="176"/>
      <c r="B1305" s="176"/>
      <c r="C1305" s="24"/>
      <c r="D1305" s="24"/>
      <c r="E1305" s="24"/>
      <c r="F1305" s="24"/>
      <c r="G1305" s="24"/>
      <c r="H1305" s="24"/>
      <c r="S1305" s="176"/>
      <c r="T1305" s="176"/>
    </row>
    <row r="1306" spans="1:41" ht="30" customHeight="1">
      <c r="A1306" s="176"/>
      <c r="B1306" s="176"/>
      <c r="C1306" s="24"/>
      <c r="D1306" s="24"/>
      <c r="E1306" s="24"/>
      <c r="F1306" s="24"/>
      <c r="G1306" s="24"/>
      <c r="H1306" s="24"/>
      <c r="S1306" s="176"/>
      <c r="T1306" s="176"/>
    </row>
    <row r="1307" spans="1:41" ht="30" customHeight="1">
      <c r="A1307" s="176"/>
      <c r="B1307" s="176"/>
      <c r="C1307" s="24"/>
      <c r="D1307" s="24"/>
      <c r="E1307" s="24"/>
      <c r="F1307" s="24"/>
      <c r="G1307" s="24"/>
      <c r="H1307" s="24"/>
      <c r="S1307" s="176"/>
      <c r="T1307" s="176"/>
    </row>
    <row r="1308" spans="1:41" ht="30" customHeight="1">
      <c r="A1308" s="176"/>
      <c r="B1308" s="176"/>
      <c r="C1308" s="24"/>
      <c r="D1308" s="24"/>
      <c r="E1308" s="24"/>
      <c r="F1308" s="24"/>
      <c r="G1308" s="24"/>
      <c r="H1308" s="24"/>
      <c r="S1308" s="176"/>
      <c r="T1308" s="176"/>
    </row>
    <row r="1309" spans="1:41" ht="30" customHeight="1">
      <c r="S1309" s="176"/>
      <c r="T1309" s="176"/>
    </row>
    <row r="1310" spans="1:41" s="123" customFormat="1" ht="30" customHeight="1">
      <c r="A1310" s="15"/>
      <c r="B1310" s="16"/>
      <c r="C1310" s="17"/>
      <c r="D1310" s="18"/>
      <c r="E1310" s="19"/>
      <c r="F1310" s="20"/>
      <c r="G1310" s="20"/>
      <c r="H1310" s="20"/>
      <c r="I1310" s="21"/>
      <c r="J1310" s="21"/>
      <c r="K1310" s="19"/>
      <c r="L1310" s="22"/>
      <c r="M1310" s="22"/>
      <c r="N1310" s="22"/>
      <c r="O1310" s="23"/>
      <c r="P1310" s="23"/>
      <c r="Q1310" s="22"/>
      <c r="R1310" s="22"/>
      <c r="S1310" s="201"/>
      <c r="T1310" s="201"/>
      <c r="AC1310" s="24"/>
      <c r="AD1310" s="24"/>
      <c r="AE1310" s="24"/>
      <c r="AF1310" s="24"/>
      <c r="AG1310" s="24"/>
      <c r="AH1310" s="24"/>
      <c r="AI1310" s="24"/>
      <c r="AJ1310" s="24"/>
      <c r="AK1310" s="24"/>
      <c r="AL1310" s="24"/>
      <c r="AM1310" s="24"/>
      <c r="AN1310" s="24"/>
      <c r="AO1310" s="24"/>
    </row>
    <row r="1311" spans="1:41" ht="30" customHeight="1">
      <c r="S1311" s="176"/>
      <c r="T1311" s="176"/>
    </row>
    <row r="1312" spans="1:41" ht="30" customHeight="1">
      <c r="S1312" s="176"/>
      <c r="T1312" s="176"/>
    </row>
    <row r="1313" spans="19:41" ht="30" customHeight="1">
      <c r="S1313" s="176"/>
      <c r="T1313" s="176"/>
    </row>
    <row r="1314" spans="19:41" ht="30" customHeight="1">
      <c r="S1314" s="176"/>
      <c r="T1314" s="176"/>
    </row>
    <row r="1315" spans="19:41" ht="30" customHeight="1">
      <c r="S1315" s="176"/>
      <c r="T1315" s="176"/>
    </row>
    <row r="1316" spans="19:41" ht="30" customHeight="1">
      <c r="S1316" s="176"/>
      <c r="T1316" s="176"/>
    </row>
    <row r="1317" spans="19:41" ht="30" customHeight="1">
      <c r="S1317" s="176"/>
      <c r="T1317" s="176"/>
    </row>
    <row r="1318" spans="19:41" ht="30" customHeight="1">
      <c r="S1318" s="176"/>
      <c r="T1318" s="176"/>
    </row>
    <row r="1319" spans="19:41" ht="30" customHeight="1">
      <c r="S1319" s="176"/>
      <c r="T1319" s="176"/>
      <c r="AC1319" s="123"/>
      <c r="AD1319" s="123"/>
      <c r="AE1319" s="123"/>
      <c r="AF1319" s="123"/>
      <c r="AG1319" s="123"/>
      <c r="AH1319" s="123"/>
      <c r="AI1319" s="123"/>
      <c r="AJ1319" s="123"/>
      <c r="AK1319" s="123"/>
      <c r="AL1319" s="123"/>
      <c r="AM1319" s="123"/>
      <c r="AN1319" s="123"/>
      <c r="AO1319" s="123"/>
    </row>
    <row r="1320" spans="19:41" ht="30" customHeight="1">
      <c r="S1320" s="176"/>
      <c r="T1320" s="176"/>
    </row>
    <row r="1321" spans="19:41" ht="30" customHeight="1">
      <c r="S1321" s="176"/>
      <c r="T1321" s="176"/>
    </row>
    <row r="1322" spans="19:41" ht="30" customHeight="1">
      <c r="S1322" s="176"/>
      <c r="T1322" s="176"/>
    </row>
    <row r="1323" spans="19:41" ht="30" customHeight="1">
      <c r="S1323" s="176"/>
      <c r="T1323" s="176"/>
    </row>
    <row r="1324" spans="19:41" ht="30" customHeight="1">
      <c r="S1324" s="176"/>
      <c r="T1324" s="176"/>
    </row>
    <row r="1325" spans="19:41" ht="30" customHeight="1">
      <c r="S1325" s="176"/>
      <c r="T1325" s="176"/>
    </row>
    <row r="1326" spans="19:41" ht="30" customHeight="1">
      <c r="S1326" s="176"/>
      <c r="T1326" s="176"/>
    </row>
    <row r="1327" spans="19:41" ht="30" customHeight="1">
      <c r="S1327" s="176"/>
      <c r="T1327" s="176"/>
    </row>
    <row r="1328" spans="19:41" ht="30" customHeight="1">
      <c r="S1328" s="176"/>
      <c r="T1328" s="176"/>
    </row>
    <row r="1329" spans="19:20" ht="30" customHeight="1">
      <c r="S1329" s="176"/>
      <c r="T1329" s="176"/>
    </row>
    <row r="1330" spans="19:20" ht="30" customHeight="1">
      <c r="S1330" s="176"/>
      <c r="T1330" s="176"/>
    </row>
    <row r="1331" spans="19:20" ht="30" customHeight="1">
      <c r="S1331" s="176"/>
      <c r="T1331" s="176"/>
    </row>
    <row r="1332" spans="19:20" ht="30" customHeight="1">
      <c r="S1332" s="176"/>
      <c r="T1332" s="176"/>
    </row>
    <row r="1333" spans="19:20" ht="30" customHeight="1">
      <c r="S1333" s="176"/>
      <c r="T1333" s="176"/>
    </row>
    <row r="1334" spans="19:20" ht="30" customHeight="1">
      <c r="S1334" s="176"/>
      <c r="T1334" s="176"/>
    </row>
    <row r="1335" spans="19:20" ht="30" customHeight="1">
      <c r="S1335" s="176"/>
      <c r="T1335" s="176"/>
    </row>
    <row r="1336" spans="19:20" ht="30" customHeight="1">
      <c r="S1336" s="176"/>
      <c r="T1336" s="176"/>
    </row>
    <row r="1337" spans="19:20" ht="30" customHeight="1">
      <c r="S1337" s="176"/>
      <c r="T1337" s="176"/>
    </row>
    <row r="1338" spans="19:20" ht="30" customHeight="1">
      <c r="S1338" s="176"/>
      <c r="T1338" s="176"/>
    </row>
    <row r="1339" spans="19:20" ht="30" customHeight="1">
      <c r="S1339" s="176"/>
      <c r="T1339" s="176"/>
    </row>
    <row r="1340" spans="19:20" ht="30" customHeight="1">
      <c r="S1340" s="176"/>
      <c r="T1340" s="176"/>
    </row>
    <row r="1341" spans="19:20" ht="30" customHeight="1">
      <c r="S1341" s="176"/>
      <c r="T1341" s="176"/>
    </row>
    <row r="1342" spans="19:20" ht="30" customHeight="1">
      <c r="S1342" s="176"/>
      <c r="T1342" s="176"/>
    </row>
    <row r="1343" spans="19:20" ht="30" customHeight="1">
      <c r="S1343" s="176"/>
      <c r="T1343" s="176"/>
    </row>
    <row r="1344" spans="19:20" ht="30" customHeight="1">
      <c r="S1344" s="176"/>
      <c r="T1344" s="176"/>
    </row>
    <row r="1345" spans="1:28" ht="30" customHeight="1">
      <c r="S1345" s="176"/>
      <c r="T1345" s="176"/>
    </row>
    <row r="1346" spans="1:28" ht="30" customHeight="1">
      <c r="S1346" s="176"/>
      <c r="T1346" s="176"/>
    </row>
    <row r="1347" spans="1:28" ht="30" customHeight="1">
      <c r="S1347" s="176"/>
      <c r="T1347" s="176"/>
    </row>
    <row r="1348" spans="1:28" ht="30" customHeight="1">
      <c r="S1348" s="176"/>
      <c r="T1348" s="176"/>
    </row>
    <row r="1349" spans="1:28" ht="30" customHeight="1">
      <c r="S1349" s="176"/>
      <c r="T1349" s="176"/>
    </row>
    <row r="1350" spans="1:28" ht="30" customHeight="1">
      <c r="S1350" s="176"/>
      <c r="T1350" s="176"/>
    </row>
    <row r="1351" spans="1:28" ht="30" customHeight="1">
      <c r="S1351" s="176"/>
      <c r="T1351" s="176"/>
    </row>
    <row r="1352" spans="1:28" ht="30" customHeight="1">
      <c r="S1352" s="176"/>
      <c r="T1352" s="176"/>
    </row>
    <row r="1353" spans="1:28" ht="30" customHeight="1">
      <c r="S1353" s="176"/>
      <c r="T1353" s="176"/>
    </row>
    <row r="1354" spans="1:28" ht="30" customHeight="1">
      <c r="S1354" s="176"/>
      <c r="T1354" s="176"/>
    </row>
    <row r="1355" spans="1:28" s="175" customFormat="1" ht="30" customHeight="1">
      <c r="A1355" s="15"/>
      <c r="B1355" s="16"/>
      <c r="C1355" s="17"/>
      <c r="D1355" s="18"/>
      <c r="E1355" s="19"/>
      <c r="F1355" s="20"/>
      <c r="G1355" s="20"/>
      <c r="H1355" s="20"/>
      <c r="I1355" s="21"/>
      <c r="J1355" s="21"/>
      <c r="K1355" s="19"/>
      <c r="L1355" s="22"/>
      <c r="M1355" s="22"/>
      <c r="N1355" s="22"/>
      <c r="O1355" s="23"/>
      <c r="P1355" s="23"/>
      <c r="Q1355" s="22"/>
      <c r="R1355" s="22"/>
      <c r="S1355" s="176"/>
      <c r="T1355" s="176"/>
      <c r="U1355" s="24"/>
      <c r="V1355" s="24"/>
      <c r="W1355" s="24"/>
      <c r="X1355" s="24"/>
      <c r="Y1355" s="24"/>
      <c r="Z1355" s="24"/>
      <c r="AA1355" s="24"/>
      <c r="AB1355" s="24"/>
    </row>
    <row r="1356" spans="1:28" ht="30" customHeight="1">
      <c r="S1356" s="176"/>
      <c r="T1356" s="176"/>
    </row>
    <row r="1357" spans="1:28" ht="30" customHeight="1">
      <c r="S1357" s="176"/>
      <c r="T1357" s="176"/>
    </row>
    <row r="1358" spans="1:28" ht="30" customHeight="1">
      <c r="S1358" s="176"/>
      <c r="T1358" s="176"/>
    </row>
    <row r="1359" spans="1:28" ht="30" customHeight="1">
      <c r="S1359" s="176"/>
      <c r="T1359" s="176"/>
    </row>
    <row r="1360" spans="1:28" ht="30" customHeight="1">
      <c r="S1360" s="176"/>
      <c r="T1360" s="176"/>
    </row>
    <row r="1361" spans="1:28" ht="30" customHeight="1">
      <c r="S1361" s="176"/>
      <c r="T1361" s="176"/>
    </row>
    <row r="1362" spans="1:28" ht="30" customHeight="1">
      <c r="S1362" s="176"/>
      <c r="T1362" s="176"/>
    </row>
    <row r="1363" spans="1:28" ht="30" customHeight="1">
      <c r="S1363" s="176"/>
      <c r="T1363" s="176"/>
    </row>
    <row r="1364" spans="1:28" ht="30" customHeight="1">
      <c r="S1364" s="176"/>
      <c r="T1364" s="176"/>
    </row>
    <row r="1365" spans="1:28" ht="30" customHeight="1">
      <c r="S1365" s="176"/>
      <c r="T1365" s="176"/>
    </row>
    <row r="1366" spans="1:28" ht="30" customHeight="1">
      <c r="S1366" s="176"/>
      <c r="T1366" s="176"/>
    </row>
    <row r="1367" spans="1:28" ht="30" customHeight="1">
      <c r="S1367" s="176"/>
      <c r="T1367" s="176"/>
    </row>
    <row r="1368" spans="1:28" s="175" customFormat="1" ht="30" customHeight="1">
      <c r="A1368" s="15"/>
      <c r="B1368" s="16"/>
      <c r="C1368" s="17"/>
      <c r="D1368" s="18"/>
      <c r="E1368" s="19"/>
      <c r="F1368" s="20"/>
      <c r="G1368" s="20"/>
      <c r="H1368" s="20"/>
      <c r="I1368" s="21"/>
      <c r="J1368" s="21"/>
      <c r="K1368" s="19"/>
      <c r="L1368" s="22"/>
      <c r="M1368" s="22"/>
      <c r="N1368" s="22"/>
      <c r="O1368" s="23"/>
      <c r="P1368" s="23"/>
      <c r="Q1368" s="22"/>
      <c r="R1368" s="22"/>
      <c r="S1368" s="176"/>
      <c r="T1368" s="176"/>
      <c r="U1368" s="24"/>
      <c r="V1368" s="24"/>
      <c r="W1368" s="24"/>
      <c r="X1368" s="24"/>
      <c r="Y1368" s="24"/>
      <c r="Z1368" s="24"/>
      <c r="AA1368" s="24"/>
      <c r="AB1368" s="24"/>
    </row>
    <row r="1369" spans="1:28" ht="42.75" customHeight="1">
      <c r="S1369" s="176"/>
      <c r="T1369" s="176"/>
    </row>
    <row r="1370" spans="1:28" ht="38.25" customHeight="1">
      <c r="S1370" s="176"/>
      <c r="T1370" s="176"/>
    </row>
    <row r="1371" spans="1:28" ht="32.25" customHeight="1">
      <c r="S1371" s="170"/>
      <c r="T1371" s="170"/>
    </row>
    <row r="1372" spans="1:28" ht="30" customHeight="1">
      <c r="S1372" s="170"/>
      <c r="T1372" s="170"/>
    </row>
    <row r="1373" spans="1:28" ht="24.9" customHeight="1">
      <c r="S1373" s="170"/>
      <c r="T1373" s="170"/>
    </row>
    <row r="1374" spans="1:28" ht="24.9" customHeight="1">
      <c r="S1374" s="170"/>
      <c r="T1374" s="170"/>
    </row>
    <row r="1375" spans="1:28" ht="24.9" customHeight="1"/>
    <row r="1376" spans="1:28" ht="24.9" customHeight="1"/>
    <row r="1377" spans="2:41" ht="24.9" customHeight="1"/>
    <row r="1378" spans="2:41" ht="24.9" customHeight="1"/>
    <row r="1379" spans="2:41" s="15" customFormat="1" ht="24.9" customHeight="1">
      <c r="B1379" s="16"/>
      <c r="C1379" s="17"/>
      <c r="D1379" s="18"/>
      <c r="E1379" s="19"/>
      <c r="F1379" s="20"/>
      <c r="G1379" s="20"/>
      <c r="H1379" s="20"/>
      <c r="I1379" s="21"/>
      <c r="J1379" s="21"/>
      <c r="K1379" s="19"/>
      <c r="L1379" s="22"/>
      <c r="M1379" s="22"/>
      <c r="N1379" s="22"/>
      <c r="O1379" s="23"/>
      <c r="P1379" s="23"/>
      <c r="Q1379" s="22"/>
      <c r="R1379" s="22"/>
      <c r="S1379" s="24"/>
      <c r="T1379" s="24"/>
      <c r="U1379" s="24"/>
      <c r="V1379" s="24"/>
      <c r="W1379" s="24"/>
      <c r="X1379" s="24"/>
      <c r="Y1379" s="24"/>
      <c r="Z1379" s="24"/>
      <c r="AA1379" s="24"/>
      <c r="AB1379" s="24"/>
      <c r="AC1379" s="24"/>
      <c r="AD1379" s="24"/>
      <c r="AE1379" s="24"/>
      <c r="AF1379" s="24"/>
      <c r="AG1379" s="24"/>
      <c r="AH1379" s="24"/>
      <c r="AI1379" s="24"/>
      <c r="AJ1379" s="24"/>
      <c r="AK1379" s="24"/>
      <c r="AL1379" s="24"/>
      <c r="AM1379" s="24"/>
      <c r="AN1379" s="24"/>
      <c r="AO1379" s="24"/>
    </row>
    <row r="1380" spans="2:41" s="15" customFormat="1" ht="24.9" customHeight="1">
      <c r="B1380" s="16"/>
      <c r="C1380" s="17"/>
      <c r="D1380" s="18"/>
      <c r="E1380" s="19"/>
      <c r="F1380" s="20"/>
      <c r="G1380" s="20"/>
      <c r="H1380" s="20"/>
      <c r="I1380" s="21"/>
      <c r="J1380" s="21"/>
      <c r="K1380" s="19"/>
      <c r="L1380" s="22"/>
      <c r="M1380" s="22"/>
      <c r="N1380" s="22"/>
      <c r="O1380" s="23"/>
      <c r="P1380" s="23"/>
      <c r="Q1380" s="22"/>
      <c r="R1380" s="22"/>
      <c r="S1380" s="24"/>
      <c r="T1380" s="24"/>
      <c r="U1380" s="24"/>
      <c r="V1380" s="24"/>
      <c r="W1380" s="24"/>
      <c r="X1380" s="24"/>
      <c r="Y1380" s="24"/>
      <c r="Z1380" s="24"/>
      <c r="AA1380" s="24"/>
      <c r="AB1380" s="24"/>
      <c r="AC1380" s="24"/>
      <c r="AD1380" s="24"/>
      <c r="AE1380" s="24"/>
      <c r="AF1380" s="24"/>
      <c r="AG1380" s="24"/>
      <c r="AH1380" s="24"/>
      <c r="AI1380" s="24"/>
      <c r="AJ1380" s="24"/>
      <c r="AK1380" s="24"/>
      <c r="AL1380" s="24"/>
      <c r="AM1380" s="24"/>
      <c r="AN1380" s="24"/>
      <c r="AO1380" s="24"/>
    </row>
    <row r="1381" spans="2:41" s="15" customFormat="1" ht="24.9" customHeight="1">
      <c r="B1381" s="16"/>
      <c r="C1381" s="17"/>
      <c r="D1381" s="18"/>
      <c r="E1381" s="19"/>
      <c r="F1381" s="20"/>
      <c r="G1381" s="20"/>
      <c r="H1381" s="20"/>
      <c r="I1381" s="21"/>
      <c r="J1381" s="21"/>
      <c r="K1381" s="19"/>
      <c r="L1381" s="22"/>
      <c r="M1381" s="22"/>
      <c r="N1381" s="22"/>
      <c r="O1381" s="23"/>
      <c r="P1381" s="23"/>
      <c r="Q1381" s="22"/>
      <c r="R1381" s="22"/>
      <c r="S1381" s="24"/>
      <c r="T1381" s="24"/>
      <c r="U1381" s="24"/>
      <c r="V1381" s="24"/>
      <c r="W1381" s="24"/>
      <c r="X1381" s="24"/>
      <c r="Y1381" s="24"/>
      <c r="Z1381" s="24"/>
      <c r="AA1381" s="24"/>
      <c r="AB1381" s="24"/>
      <c r="AC1381" s="24"/>
      <c r="AD1381" s="24"/>
      <c r="AE1381" s="24"/>
      <c r="AF1381" s="24"/>
      <c r="AG1381" s="24"/>
      <c r="AH1381" s="24"/>
      <c r="AI1381" s="24"/>
      <c r="AJ1381" s="24"/>
      <c r="AK1381" s="24"/>
      <c r="AL1381" s="24"/>
      <c r="AM1381" s="24"/>
      <c r="AN1381" s="24"/>
      <c r="AO1381" s="24"/>
    </row>
    <row r="1382" spans="2:41" s="15" customFormat="1" ht="24.9" customHeight="1">
      <c r="B1382" s="16"/>
      <c r="C1382" s="17"/>
      <c r="D1382" s="18"/>
      <c r="E1382" s="19"/>
      <c r="F1382" s="20"/>
      <c r="G1382" s="20"/>
      <c r="H1382" s="20"/>
      <c r="I1382" s="21"/>
      <c r="J1382" s="21"/>
      <c r="K1382" s="19"/>
      <c r="L1382" s="22"/>
      <c r="M1382" s="22"/>
      <c r="N1382" s="22"/>
      <c r="O1382" s="23"/>
      <c r="P1382" s="23"/>
      <c r="Q1382" s="22"/>
      <c r="R1382" s="22"/>
      <c r="S1382" s="24"/>
      <c r="T1382" s="24"/>
      <c r="U1382" s="24"/>
      <c r="V1382" s="24"/>
      <c r="W1382" s="24"/>
      <c r="X1382" s="24"/>
      <c r="Y1382" s="24"/>
      <c r="Z1382" s="24"/>
      <c r="AA1382" s="24"/>
      <c r="AB1382" s="24"/>
      <c r="AC1382" s="24"/>
      <c r="AD1382" s="24"/>
      <c r="AE1382" s="24"/>
      <c r="AF1382" s="24"/>
      <c r="AG1382" s="24"/>
      <c r="AH1382" s="24"/>
      <c r="AI1382" s="24"/>
      <c r="AJ1382" s="24"/>
      <c r="AK1382" s="24"/>
      <c r="AL1382" s="24"/>
      <c r="AM1382" s="24"/>
      <c r="AN1382" s="24"/>
      <c r="AO1382" s="24"/>
    </row>
    <row r="1383" spans="2:41" s="15" customFormat="1" ht="24.9" customHeight="1">
      <c r="B1383" s="16"/>
      <c r="C1383" s="17"/>
      <c r="D1383" s="18"/>
      <c r="E1383" s="19"/>
      <c r="F1383" s="20"/>
      <c r="G1383" s="20"/>
      <c r="H1383" s="20"/>
      <c r="I1383" s="21"/>
      <c r="J1383" s="21"/>
      <c r="K1383" s="19"/>
      <c r="L1383" s="22"/>
      <c r="M1383" s="22"/>
      <c r="N1383" s="22"/>
      <c r="O1383" s="23"/>
      <c r="P1383" s="23"/>
      <c r="Q1383" s="22"/>
      <c r="R1383" s="22"/>
      <c r="S1383" s="24"/>
      <c r="T1383" s="24"/>
      <c r="U1383" s="24"/>
      <c r="V1383" s="24"/>
      <c r="W1383" s="24"/>
      <c r="X1383" s="24"/>
      <c r="Y1383" s="24"/>
      <c r="Z1383" s="24"/>
      <c r="AA1383" s="24"/>
      <c r="AB1383" s="24"/>
      <c r="AC1383" s="24"/>
      <c r="AD1383" s="24"/>
      <c r="AE1383" s="24"/>
      <c r="AF1383" s="24"/>
      <c r="AG1383" s="24"/>
      <c r="AH1383" s="24"/>
      <c r="AI1383" s="24"/>
      <c r="AJ1383" s="24"/>
      <c r="AK1383" s="24"/>
      <c r="AL1383" s="24"/>
      <c r="AM1383" s="24"/>
      <c r="AN1383" s="24"/>
      <c r="AO1383" s="24"/>
    </row>
    <row r="1384" spans="2:41" s="15" customFormat="1" ht="24.9" customHeight="1">
      <c r="B1384" s="16"/>
      <c r="C1384" s="17"/>
      <c r="D1384" s="18"/>
      <c r="E1384" s="19"/>
      <c r="F1384" s="20"/>
      <c r="G1384" s="20"/>
      <c r="H1384" s="20"/>
      <c r="I1384" s="21"/>
      <c r="J1384" s="21"/>
      <c r="K1384" s="19"/>
      <c r="L1384" s="22"/>
      <c r="M1384" s="22"/>
      <c r="N1384" s="22"/>
      <c r="O1384" s="23"/>
      <c r="P1384" s="23"/>
      <c r="Q1384" s="22"/>
      <c r="R1384" s="22"/>
      <c r="S1384" s="24"/>
      <c r="T1384" s="24"/>
      <c r="U1384" s="24"/>
      <c r="V1384" s="24"/>
      <c r="W1384" s="24"/>
      <c r="X1384" s="24"/>
      <c r="Y1384" s="24"/>
      <c r="Z1384" s="24"/>
      <c r="AA1384" s="24"/>
      <c r="AB1384" s="24"/>
      <c r="AC1384" s="24"/>
      <c r="AD1384" s="24"/>
      <c r="AE1384" s="24"/>
      <c r="AF1384" s="24"/>
      <c r="AG1384" s="24"/>
      <c r="AH1384" s="24"/>
      <c r="AI1384" s="24"/>
      <c r="AJ1384" s="24"/>
      <c r="AK1384" s="24"/>
      <c r="AL1384" s="24"/>
      <c r="AM1384" s="24"/>
      <c r="AN1384" s="24"/>
      <c r="AO1384" s="24"/>
    </row>
    <row r="1385" spans="2:41" s="15" customFormat="1" ht="24.9" customHeight="1">
      <c r="B1385" s="16"/>
      <c r="C1385" s="17"/>
      <c r="D1385" s="18"/>
      <c r="E1385" s="19"/>
      <c r="F1385" s="20"/>
      <c r="G1385" s="20"/>
      <c r="H1385" s="20"/>
      <c r="I1385" s="21"/>
      <c r="J1385" s="21"/>
      <c r="K1385" s="19"/>
      <c r="L1385" s="22"/>
      <c r="M1385" s="22"/>
      <c r="N1385" s="22"/>
      <c r="O1385" s="23"/>
      <c r="P1385" s="23"/>
      <c r="Q1385" s="22"/>
      <c r="R1385" s="22"/>
      <c r="S1385" s="24"/>
      <c r="T1385" s="24"/>
      <c r="U1385" s="24"/>
      <c r="V1385" s="24"/>
      <c r="W1385" s="24"/>
      <c r="X1385" s="24"/>
      <c r="Y1385" s="24"/>
      <c r="Z1385" s="24"/>
      <c r="AA1385" s="24"/>
      <c r="AB1385" s="24"/>
      <c r="AC1385" s="24"/>
      <c r="AD1385" s="24"/>
      <c r="AE1385" s="24"/>
      <c r="AF1385" s="24"/>
      <c r="AG1385" s="24"/>
      <c r="AH1385" s="24"/>
      <c r="AI1385" s="24"/>
      <c r="AJ1385" s="24"/>
      <c r="AK1385" s="24"/>
      <c r="AL1385" s="24"/>
      <c r="AM1385" s="24"/>
      <c r="AN1385" s="24"/>
      <c r="AO1385" s="24"/>
    </row>
    <row r="1386" spans="2:41" s="15" customFormat="1" ht="30" customHeight="1">
      <c r="B1386" s="16"/>
      <c r="C1386" s="17"/>
      <c r="D1386" s="18"/>
      <c r="E1386" s="19"/>
      <c r="F1386" s="20"/>
      <c r="G1386" s="20"/>
      <c r="H1386" s="20"/>
      <c r="I1386" s="21"/>
      <c r="J1386" s="21"/>
      <c r="K1386" s="19"/>
      <c r="L1386" s="22"/>
      <c r="M1386" s="22"/>
      <c r="N1386" s="22"/>
      <c r="O1386" s="23"/>
      <c r="P1386" s="23"/>
      <c r="Q1386" s="22"/>
      <c r="R1386" s="22"/>
      <c r="S1386" s="24"/>
      <c r="T1386" s="24"/>
      <c r="U1386" s="24"/>
      <c r="V1386" s="24"/>
      <c r="W1386" s="24"/>
      <c r="X1386" s="24"/>
      <c r="Y1386" s="24"/>
      <c r="Z1386" s="24"/>
      <c r="AA1386" s="24"/>
      <c r="AB1386" s="24"/>
      <c r="AC1386" s="24"/>
      <c r="AD1386" s="24"/>
      <c r="AE1386" s="24"/>
      <c r="AF1386" s="24"/>
      <c r="AG1386" s="24"/>
      <c r="AH1386" s="24"/>
      <c r="AI1386" s="24"/>
      <c r="AJ1386" s="24"/>
      <c r="AK1386" s="24"/>
      <c r="AL1386" s="24"/>
      <c r="AM1386" s="24"/>
      <c r="AN1386" s="24"/>
      <c r="AO1386" s="24"/>
    </row>
    <row r="1387" spans="2:41" s="15" customFormat="1" ht="60" customHeight="1">
      <c r="B1387" s="16"/>
      <c r="C1387" s="17"/>
      <c r="D1387" s="18"/>
      <c r="E1387" s="19"/>
      <c r="F1387" s="20"/>
      <c r="G1387" s="20"/>
      <c r="H1387" s="20"/>
      <c r="I1387" s="21"/>
      <c r="J1387" s="21"/>
      <c r="K1387" s="19"/>
      <c r="L1387" s="22"/>
      <c r="M1387" s="22"/>
      <c r="N1387" s="22"/>
      <c r="O1387" s="23"/>
      <c r="P1387" s="23"/>
      <c r="Q1387" s="22"/>
      <c r="R1387" s="22"/>
      <c r="S1387" s="24"/>
      <c r="T1387" s="24"/>
      <c r="U1387" s="24"/>
      <c r="V1387" s="24"/>
      <c r="W1387" s="24"/>
      <c r="X1387" s="24"/>
      <c r="Y1387" s="24"/>
      <c r="Z1387" s="24"/>
      <c r="AA1387" s="24"/>
      <c r="AB1387" s="24"/>
      <c r="AC1387" s="24"/>
      <c r="AD1387" s="24"/>
      <c r="AE1387" s="24"/>
      <c r="AF1387" s="24"/>
      <c r="AG1387" s="24"/>
      <c r="AH1387" s="24"/>
      <c r="AI1387" s="24"/>
      <c r="AJ1387" s="24"/>
      <c r="AK1387" s="24"/>
      <c r="AL1387" s="24"/>
      <c r="AM1387" s="24"/>
      <c r="AN1387" s="24"/>
      <c r="AO1387" s="24"/>
    </row>
    <row r="1388" spans="2:41" s="15" customFormat="1" ht="24.9" customHeight="1">
      <c r="B1388" s="16"/>
      <c r="C1388" s="17"/>
      <c r="D1388" s="18"/>
      <c r="E1388" s="19"/>
      <c r="F1388" s="20"/>
      <c r="G1388" s="20"/>
      <c r="H1388" s="20"/>
      <c r="I1388" s="21"/>
      <c r="J1388" s="21"/>
      <c r="K1388" s="19"/>
      <c r="L1388" s="22"/>
      <c r="M1388" s="22"/>
      <c r="N1388" s="22"/>
      <c r="O1388" s="23"/>
      <c r="P1388" s="23"/>
      <c r="Q1388" s="22"/>
      <c r="R1388" s="22"/>
      <c r="S1388" s="24"/>
      <c r="T1388" s="24"/>
      <c r="U1388" s="24"/>
      <c r="V1388" s="24"/>
      <c r="W1388" s="24"/>
      <c r="X1388" s="24"/>
      <c r="Y1388" s="24"/>
      <c r="Z1388" s="24"/>
      <c r="AA1388" s="24"/>
      <c r="AB1388" s="24"/>
      <c r="AC1388" s="24"/>
      <c r="AD1388" s="24"/>
      <c r="AE1388" s="24"/>
      <c r="AF1388" s="24"/>
      <c r="AG1388" s="24"/>
      <c r="AH1388" s="24"/>
      <c r="AI1388" s="24"/>
      <c r="AJ1388" s="24"/>
      <c r="AK1388" s="24"/>
      <c r="AL1388" s="24"/>
      <c r="AM1388" s="24"/>
      <c r="AN1388" s="24"/>
      <c r="AO1388" s="24"/>
    </row>
    <row r="1389" spans="2:41" s="15" customFormat="1" ht="24.9" customHeight="1">
      <c r="B1389" s="16"/>
      <c r="C1389" s="17"/>
      <c r="D1389" s="18"/>
      <c r="E1389" s="19"/>
      <c r="F1389" s="20"/>
      <c r="G1389" s="20"/>
      <c r="H1389" s="20"/>
      <c r="I1389" s="21"/>
      <c r="J1389" s="21"/>
      <c r="K1389" s="19"/>
      <c r="L1389" s="22"/>
      <c r="M1389" s="22"/>
      <c r="N1389" s="22"/>
      <c r="O1389" s="23"/>
      <c r="P1389" s="23"/>
      <c r="Q1389" s="22"/>
      <c r="R1389" s="22"/>
      <c r="S1389" s="24"/>
      <c r="T1389" s="24"/>
      <c r="U1389" s="24"/>
      <c r="V1389" s="24"/>
      <c r="W1389" s="24"/>
      <c r="X1389" s="24"/>
      <c r="Y1389" s="24"/>
      <c r="Z1389" s="24"/>
      <c r="AA1389" s="24"/>
      <c r="AB1389" s="24"/>
      <c r="AC1389" s="24"/>
      <c r="AD1389" s="24"/>
      <c r="AE1389" s="24"/>
      <c r="AF1389" s="24"/>
      <c r="AG1389" s="24"/>
      <c r="AH1389" s="24"/>
      <c r="AI1389" s="24"/>
      <c r="AJ1389" s="24"/>
      <c r="AK1389" s="24"/>
      <c r="AL1389" s="24"/>
      <c r="AM1389" s="24"/>
      <c r="AN1389" s="24"/>
      <c r="AO1389" s="24"/>
    </row>
    <row r="1390" spans="2:41" s="15" customFormat="1" ht="24.9" customHeight="1">
      <c r="B1390" s="16"/>
      <c r="C1390" s="17"/>
      <c r="D1390" s="18"/>
      <c r="E1390" s="19"/>
      <c r="F1390" s="20"/>
      <c r="G1390" s="20"/>
      <c r="H1390" s="20"/>
      <c r="I1390" s="21"/>
      <c r="J1390" s="21"/>
      <c r="K1390" s="19"/>
      <c r="L1390" s="22"/>
      <c r="M1390" s="22"/>
      <c r="N1390" s="22"/>
      <c r="O1390" s="23"/>
      <c r="P1390" s="23"/>
      <c r="Q1390" s="22"/>
      <c r="R1390" s="22"/>
      <c r="S1390" s="24"/>
      <c r="T1390" s="24"/>
      <c r="U1390" s="24"/>
      <c r="V1390" s="24"/>
      <c r="W1390" s="24"/>
      <c r="X1390" s="24"/>
      <c r="Y1390" s="24"/>
      <c r="Z1390" s="24"/>
      <c r="AA1390" s="24"/>
      <c r="AB1390" s="24"/>
      <c r="AC1390" s="24"/>
      <c r="AD1390" s="24"/>
      <c r="AE1390" s="24"/>
      <c r="AF1390" s="24"/>
      <c r="AG1390" s="24"/>
      <c r="AH1390" s="24"/>
      <c r="AI1390" s="24"/>
      <c r="AJ1390" s="24"/>
      <c r="AK1390" s="24"/>
      <c r="AL1390" s="24"/>
      <c r="AM1390" s="24"/>
      <c r="AN1390" s="24"/>
      <c r="AO1390" s="24"/>
    </row>
    <row r="1391" spans="2:41" s="15" customFormat="1" ht="24.9" customHeight="1">
      <c r="B1391" s="16"/>
      <c r="C1391" s="17"/>
      <c r="D1391" s="18"/>
      <c r="E1391" s="19"/>
      <c r="F1391" s="20"/>
      <c r="G1391" s="20"/>
      <c r="H1391" s="20"/>
      <c r="I1391" s="21"/>
      <c r="J1391" s="21"/>
      <c r="K1391" s="19"/>
      <c r="L1391" s="22"/>
      <c r="M1391" s="22"/>
      <c r="N1391" s="22"/>
      <c r="O1391" s="23"/>
      <c r="P1391" s="23"/>
      <c r="Q1391" s="22"/>
      <c r="R1391" s="22"/>
      <c r="S1391" s="24"/>
      <c r="T1391" s="24"/>
      <c r="U1391" s="24"/>
      <c r="V1391" s="24"/>
      <c r="W1391" s="24"/>
      <c r="X1391" s="24"/>
      <c r="Y1391" s="24"/>
      <c r="Z1391" s="24"/>
      <c r="AA1391" s="24"/>
      <c r="AB1391" s="24"/>
      <c r="AC1391" s="24"/>
      <c r="AD1391" s="24"/>
      <c r="AE1391" s="24"/>
      <c r="AF1391" s="24"/>
      <c r="AG1391" s="24"/>
      <c r="AH1391" s="24"/>
      <c r="AI1391" s="24"/>
      <c r="AJ1391" s="24"/>
      <c r="AK1391" s="24"/>
      <c r="AL1391" s="24"/>
      <c r="AM1391" s="24"/>
      <c r="AN1391" s="24"/>
      <c r="AO1391" s="24"/>
    </row>
    <row r="1392" spans="2:41" s="15" customFormat="1" ht="24.9" customHeight="1">
      <c r="B1392" s="16"/>
      <c r="C1392" s="17"/>
      <c r="D1392" s="18"/>
      <c r="E1392" s="19"/>
      <c r="F1392" s="20"/>
      <c r="G1392" s="20"/>
      <c r="H1392" s="20"/>
      <c r="I1392" s="21"/>
      <c r="J1392" s="21"/>
      <c r="K1392" s="19"/>
      <c r="L1392" s="22"/>
      <c r="M1392" s="22"/>
      <c r="N1392" s="22"/>
      <c r="O1392" s="23"/>
      <c r="P1392" s="23"/>
      <c r="Q1392" s="22"/>
      <c r="R1392" s="22"/>
      <c r="S1392" s="24"/>
      <c r="T1392" s="24"/>
      <c r="U1392" s="24"/>
      <c r="V1392" s="24"/>
      <c r="W1392" s="24"/>
      <c r="X1392" s="24"/>
      <c r="Y1392" s="24"/>
      <c r="Z1392" s="24"/>
      <c r="AA1392" s="24"/>
      <c r="AB1392" s="24"/>
      <c r="AC1392" s="24"/>
      <c r="AD1392" s="24"/>
      <c r="AE1392" s="24"/>
      <c r="AF1392" s="24"/>
      <c r="AG1392" s="24"/>
      <c r="AH1392" s="24"/>
      <c r="AI1392" s="24"/>
      <c r="AJ1392" s="24"/>
      <c r="AK1392" s="24"/>
      <c r="AL1392" s="24"/>
      <c r="AM1392" s="24"/>
      <c r="AN1392" s="24"/>
      <c r="AO1392" s="24"/>
    </row>
    <row r="1393" spans="2:41" s="15" customFormat="1" ht="24.9" customHeight="1">
      <c r="B1393" s="16"/>
      <c r="C1393" s="17"/>
      <c r="D1393" s="18"/>
      <c r="E1393" s="19"/>
      <c r="F1393" s="20"/>
      <c r="G1393" s="20"/>
      <c r="H1393" s="20"/>
      <c r="I1393" s="21"/>
      <c r="J1393" s="21"/>
      <c r="K1393" s="19"/>
      <c r="L1393" s="22"/>
      <c r="M1393" s="22"/>
      <c r="N1393" s="22"/>
      <c r="O1393" s="23"/>
      <c r="P1393" s="23"/>
      <c r="Q1393" s="22"/>
      <c r="R1393" s="22"/>
      <c r="S1393" s="24"/>
      <c r="T1393" s="24"/>
      <c r="U1393" s="24"/>
      <c r="V1393" s="24"/>
      <c r="W1393" s="24"/>
      <c r="X1393" s="24"/>
      <c r="Y1393" s="24"/>
      <c r="Z1393" s="24"/>
      <c r="AA1393" s="24"/>
      <c r="AB1393" s="24"/>
      <c r="AC1393" s="24"/>
      <c r="AD1393" s="24"/>
      <c r="AE1393" s="24"/>
      <c r="AF1393" s="24"/>
      <c r="AG1393" s="24"/>
      <c r="AH1393" s="24"/>
      <c r="AI1393" s="24"/>
      <c r="AJ1393" s="24"/>
      <c r="AK1393" s="24"/>
      <c r="AL1393" s="24"/>
      <c r="AM1393" s="24"/>
      <c r="AN1393" s="24"/>
      <c r="AO1393" s="24"/>
    </row>
    <row r="1400" spans="2:41" s="15" customFormat="1" ht="45" customHeight="1">
      <c r="B1400" s="16"/>
      <c r="C1400" s="17"/>
      <c r="D1400" s="18"/>
      <c r="E1400" s="19"/>
      <c r="F1400" s="20"/>
      <c r="G1400" s="20"/>
      <c r="H1400" s="20"/>
      <c r="I1400" s="21"/>
      <c r="J1400" s="21"/>
      <c r="K1400" s="19"/>
      <c r="L1400" s="22"/>
      <c r="M1400" s="22"/>
      <c r="N1400" s="22"/>
      <c r="O1400" s="23"/>
      <c r="P1400" s="23"/>
      <c r="Q1400" s="22"/>
      <c r="R1400" s="22"/>
      <c r="S1400" s="24"/>
      <c r="T1400" s="24"/>
      <c r="U1400" s="24"/>
      <c r="V1400" s="24"/>
      <c r="W1400" s="24"/>
      <c r="X1400" s="24"/>
      <c r="Y1400" s="24"/>
      <c r="Z1400" s="24"/>
      <c r="AA1400" s="24"/>
      <c r="AB1400" s="24"/>
      <c r="AC1400" s="24"/>
      <c r="AD1400" s="24"/>
      <c r="AE1400" s="24"/>
      <c r="AF1400" s="24"/>
      <c r="AG1400" s="24"/>
      <c r="AH1400" s="24"/>
      <c r="AI1400" s="24"/>
      <c r="AJ1400" s="24"/>
      <c r="AK1400" s="24"/>
      <c r="AL1400" s="24"/>
      <c r="AM1400" s="24"/>
      <c r="AN1400" s="24"/>
      <c r="AO1400" s="24"/>
    </row>
  </sheetData>
  <autoFilter ref="A1:A73"/>
  <mergeCells count="29">
    <mergeCell ref="A67:D67"/>
    <mergeCell ref="A69:R69"/>
    <mergeCell ref="A71:C71"/>
    <mergeCell ref="A73:C73"/>
    <mergeCell ref="K691:M691"/>
    <mergeCell ref="A47:C47"/>
    <mergeCell ref="A55:C55"/>
    <mergeCell ref="A62:C62"/>
    <mergeCell ref="A65:C65"/>
    <mergeCell ref="A66:C66"/>
    <mergeCell ref="A28:C28"/>
    <mergeCell ref="A29:C29"/>
    <mergeCell ref="A30:D30"/>
    <mergeCell ref="A32:C32"/>
    <mergeCell ref="A46:C46"/>
    <mergeCell ref="A6:D6"/>
    <mergeCell ref="A7:D7"/>
    <mergeCell ref="A8:C8"/>
    <mergeCell ref="A22:C22"/>
    <mergeCell ref="A25:C25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6.25E-2" bottom="3.125E-2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367"/>
  <sheetViews>
    <sheetView view="pageBreakPreview" topLeftCell="A70" zoomScaleNormal="100" workbookViewId="0">
      <selection activeCell="E44" sqref="E44"/>
    </sheetView>
  </sheetViews>
  <sheetFormatPr defaultRowHeight="13.8" outlineLevelCol="1"/>
  <cols>
    <col min="1" max="1" width="31.5546875" style="15" customWidth="1"/>
    <col min="2" max="2" width="6.33203125" style="16" customWidth="1"/>
    <col min="3" max="3" width="6.33203125" style="17" customWidth="1"/>
    <col min="4" max="4" width="7.109375" style="18" customWidth="1"/>
    <col min="5" max="5" width="6.88671875" style="19" customWidth="1"/>
    <col min="6" max="7" width="6.21875" style="20" customWidth="1"/>
    <col min="8" max="8" width="8.21875" style="20" customWidth="1"/>
    <col min="9" max="9" width="8.21875" style="21" customWidth="1" outlineLevel="1"/>
    <col min="10" max="10" width="7.77734375" style="21" customWidth="1" outlineLevel="1"/>
    <col min="11" max="11" width="7.21875" style="19" customWidth="1"/>
    <col min="12" max="12" width="4.88671875" style="22" customWidth="1"/>
    <col min="13" max="13" width="6.109375" style="22" customWidth="1"/>
    <col min="14" max="14" width="5.77734375" style="22" customWidth="1"/>
    <col min="15" max="15" width="6.88671875" style="23" customWidth="1"/>
    <col min="16" max="16" width="7.109375" style="23" customWidth="1"/>
    <col min="17" max="17" width="6.109375" style="22" customWidth="1"/>
    <col min="18" max="18" width="6.6640625" style="22" customWidth="1"/>
    <col min="19" max="257" width="9.109375" style="24" customWidth="1"/>
    <col min="258" max="1025" width="9.109375" customWidth="1"/>
  </cols>
  <sheetData>
    <row r="1" spans="1:22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2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2" ht="12.75" customHeight="1">
      <c r="A3" s="624" t="s">
        <v>183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</row>
    <row r="4" spans="1:22" ht="12.75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</row>
    <row r="5" spans="1:22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382"/>
      <c r="T5" s="382"/>
      <c r="U5" s="382"/>
      <c r="V5" s="382"/>
    </row>
    <row r="6" spans="1:22" ht="26.1" customHeight="1">
      <c r="A6" s="628" t="s">
        <v>24</v>
      </c>
      <c r="B6" s="628"/>
      <c r="C6" s="628"/>
      <c r="D6" s="628"/>
      <c r="E6" s="265">
        <f>E7+E15+E18+E22+E23</f>
        <v>16.847200000000001</v>
      </c>
      <c r="F6" s="265">
        <f>F7+F15+F18+F22+F23</f>
        <v>12.1976</v>
      </c>
      <c r="G6" s="265">
        <f>G7+G15+G18+G22+G23</f>
        <v>95.995050000000006</v>
      </c>
      <c r="H6" s="386">
        <f>E6*4+F6*9+G6*4</f>
        <v>561.14740000000006</v>
      </c>
      <c r="I6" s="261" t="s">
        <v>25</v>
      </c>
      <c r="J6" s="272">
        <f>J7+J24+J70</f>
        <v>0</v>
      </c>
      <c r="K6" s="261">
        <f t="shared" ref="K6:R6" si="0">K8+K15+K18+K22+K23</f>
        <v>1.1600000000000001</v>
      </c>
      <c r="L6" s="261">
        <f t="shared" si="0"/>
        <v>0.23333333333333328</v>
      </c>
      <c r="M6" s="261">
        <f t="shared" si="0"/>
        <v>83.25</v>
      </c>
      <c r="N6" s="261">
        <f t="shared" si="0"/>
        <v>1.29</v>
      </c>
      <c r="O6" s="261">
        <f t="shared" si="0"/>
        <v>406.43</v>
      </c>
      <c r="P6" s="261">
        <f t="shared" si="0"/>
        <v>410.7</v>
      </c>
      <c r="Q6" s="261">
        <f t="shared" si="0"/>
        <v>86.37</v>
      </c>
      <c r="R6" s="261">
        <f t="shared" si="0"/>
        <v>2.64</v>
      </c>
      <c r="S6" s="382"/>
      <c r="T6" s="382"/>
      <c r="U6" s="382"/>
      <c r="V6" s="382"/>
    </row>
    <row r="7" spans="1:22" ht="19.5" customHeight="1">
      <c r="A7" s="447"/>
      <c r="B7" s="448"/>
      <c r="C7" s="448"/>
      <c r="D7" s="449"/>
      <c r="E7" s="366">
        <f>E8-(E8*6/100)</f>
        <v>5.9971999999999994</v>
      </c>
      <c r="F7" s="366">
        <f>F8-(F8*12/100)</f>
        <v>8.1796000000000006</v>
      </c>
      <c r="G7" s="366">
        <f>G8-(G8*9/100)</f>
        <v>25.102350000000001</v>
      </c>
      <c r="H7" s="399">
        <f>E7*4+F7*9+G7*4</f>
        <v>198.0146</v>
      </c>
      <c r="I7" s="273"/>
      <c r="J7" s="450">
        <f>J8+J15+J18+J22+J23</f>
        <v>0</v>
      </c>
      <c r="K7" s="273"/>
      <c r="L7" s="273"/>
      <c r="M7" s="273"/>
      <c r="N7" s="273"/>
      <c r="O7" s="273"/>
      <c r="P7" s="273"/>
      <c r="Q7" s="273"/>
      <c r="R7" s="273"/>
      <c r="S7" s="382"/>
      <c r="T7" s="382"/>
      <c r="U7" s="382"/>
      <c r="V7" s="382"/>
    </row>
    <row r="8" spans="1:22" ht="26.1" customHeight="1">
      <c r="A8" s="630" t="s">
        <v>184</v>
      </c>
      <c r="B8" s="630"/>
      <c r="C8" s="630"/>
      <c r="D8" s="275" t="s">
        <v>84</v>
      </c>
      <c r="E8" s="276">
        <f>E9+E10+E11+E12+E14</f>
        <v>6.38</v>
      </c>
      <c r="F8" s="276">
        <f>F9+F10+F11+F12+F14</f>
        <v>9.2949999999999999</v>
      </c>
      <c r="G8" s="276">
        <f>G9+G10+G11+G12+G14</f>
        <v>27.585000000000001</v>
      </c>
      <c r="H8" s="277">
        <f>E8*4+F8*9+G8*4</f>
        <v>219.51499999999999</v>
      </c>
      <c r="I8" s="284"/>
      <c r="J8" s="278">
        <f>SUM(J9:J14)</f>
        <v>0</v>
      </c>
      <c r="K8" s="278">
        <v>0.54</v>
      </c>
      <c r="L8" s="278">
        <v>0.15</v>
      </c>
      <c r="M8" s="278">
        <v>40.380000000000003</v>
      </c>
      <c r="N8" s="278">
        <v>0.55000000000000004</v>
      </c>
      <c r="O8" s="278">
        <v>137.56</v>
      </c>
      <c r="P8" s="278">
        <v>181.09</v>
      </c>
      <c r="Q8" s="278">
        <v>51.05</v>
      </c>
      <c r="R8" s="278">
        <v>1.19</v>
      </c>
      <c r="S8" s="382"/>
      <c r="T8" s="382"/>
      <c r="U8" s="382"/>
      <c r="V8" s="382"/>
    </row>
    <row r="9" spans="1:22" ht="18" customHeight="1">
      <c r="A9" s="279" t="s">
        <v>185</v>
      </c>
      <c r="B9" s="286">
        <v>35</v>
      </c>
      <c r="C9" s="286">
        <v>35</v>
      </c>
      <c r="D9" s="451"/>
      <c r="E9" s="283">
        <f>11*C9/100</f>
        <v>3.85</v>
      </c>
      <c r="F9" s="283">
        <f>6.2*C9/100</f>
        <v>2.17</v>
      </c>
      <c r="G9" s="283">
        <f>51*C9/100</f>
        <v>17.850000000000001</v>
      </c>
      <c r="H9" s="277"/>
      <c r="I9" s="270">
        <v>0</v>
      </c>
      <c r="J9" s="290">
        <f>B9*I9/1000</f>
        <v>0</v>
      </c>
      <c r="K9" s="284"/>
      <c r="L9" s="284"/>
      <c r="M9" s="284"/>
      <c r="N9" s="284"/>
      <c r="O9" s="284"/>
      <c r="P9" s="284"/>
      <c r="Q9" s="284"/>
      <c r="R9" s="284"/>
      <c r="S9" s="382"/>
      <c r="T9" s="382"/>
      <c r="U9" s="382"/>
      <c r="V9" s="382"/>
    </row>
    <row r="10" spans="1:22" ht="18.75" customHeight="1">
      <c r="A10" s="279" t="s">
        <v>30</v>
      </c>
      <c r="B10" s="286">
        <v>100</v>
      </c>
      <c r="C10" s="286">
        <v>100</v>
      </c>
      <c r="D10" s="451"/>
      <c r="E10" s="288">
        <f>2.5*C10/100</f>
        <v>2.5</v>
      </c>
      <c r="F10" s="288">
        <f>3*C10/100</f>
        <v>3</v>
      </c>
      <c r="G10" s="288">
        <f>4.7*C10/100</f>
        <v>4.7</v>
      </c>
      <c r="H10" s="285"/>
      <c r="I10" s="290">
        <v>0</v>
      </c>
      <c r="J10" s="290">
        <f>B10*I10/1000</f>
        <v>0</v>
      </c>
      <c r="K10" s="284"/>
      <c r="L10" s="284"/>
      <c r="M10" s="284"/>
      <c r="N10" s="284"/>
      <c r="O10" s="284"/>
      <c r="P10" s="284"/>
      <c r="Q10" s="284"/>
      <c r="R10" s="284"/>
      <c r="S10" s="382"/>
      <c r="T10" s="382"/>
      <c r="U10" s="382"/>
      <c r="V10" s="382"/>
    </row>
    <row r="11" spans="1:22" ht="16.5" customHeight="1">
      <c r="A11" s="279" t="s">
        <v>31</v>
      </c>
      <c r="B11" s="280">
        <v>5</v>
      </c>
      <c r="C11" s="280">
        <v>5</v>
      </c>
      <c r="D11" s="275"/>
      <c r="E11" s="288">
        <v>0</v>
      </c>
      <c r="F11" s="288">
        <v>0</v>
      </c>
      <c r="G11" s="288">
        <f>99.8*C11/100</f>
        <v>4.99</v>
      </c>
      <c r="H11" s="277"/>
      <c r="I11" s="284">
        <v>0</v>
      </c>
      <c r="J11" s="284">
        <f>I11*B11/1000</f>
        <v>0</v>
      </c>
      <c r="K11" s="263"/>
      <c r="L11" s="292"/>
      <c r="M11" s="292"/>
      <c r="N11" s="292"/>
      <c r="O11" s="292"/>
      <c r="P11" s="292"/>
      <c r="Q11" s="292"/>
      <c r="R11" s="292"/>
      <c r="S11" s="382"/>
      <c r="T11" s="382"/>
      <c r="U11" s="382"/>
      <c r="V11" s="382"/>
    </row>
    <row r="12" spans="1:22" ht="19.5" customHeight="1">
      <c r="A12" s="342" t="s">
        <v>32</v>
      </c>
      <c r="B12" s="316">
        <v>1</v>
      </c>
      <c r="C12" s="316">
        <v>1</v>
      </c>
      <c r="D12" s="323"/>
      <c r="E12" s="259">
        <v>0</v>
      </c>
      <c r="F12" s="259">
        <v>0</v>
      </c>
      <c r="G12" s="259">
        <v>0</v>
      </c>
      <c r="H12" s="260"/>
      <c r="I12" s="284">
        <v>0</v>
      </c>
      <c r="J12" s="284">
        <f>I12*B12/1000</f>
        <v>0</v>
      </c>
      <c r="K12" s="262"/>
      <c r="L12" s="291"/>
      <c r="M12" s="291"/>
      <c r="N12" s="291"/>
      <c r="O12" s="292"/>
      <c r="P12" s="292"/>
      <c r="Q12" s="291"/>
      <c r="R12" s="291"/>
      <c r="S12" s="382"/>
      <c r="T12" s="382"/>
      <c r="U12" s="382"/>
      <c r="V12" s="382"/>
    </row>
    <row r="13" spans="1:22" ht="19.5" customHeight="1">
      <c r="A13" s="342" t="s">
        <v>29</v>
      </c>
      <c r="B13" s="316">
        <v>50</v>
      </c>
      <c r="C13" s="316">
        <v>50</v>
      </c>
      <c r="D13" s="323"/>
      <c r="E13" s="259"/>
      <c r="F13" s="259"/>
      <c r="G13" s="259"/>
      <c r="H13" s="260"/>
      <c r="I13" s="284"/>
      <c r="J13" s="284"/>
      <c r="K13" s="262"/>
      <c r="L13" s="291"/>
      <c r="M13" s="291"/>
      <c r="N13" s="291"/>
      <c r="O13" s="292"/>
      <c r="P13" s="292"/>
      <c r="Q13" s="291"/>
      <c r="R13" s="291"/>
      <c r="S13" s="382"/>
      <c r="T13" s="382"/>
      <c r="U13" s="382"/>
      <c r="V13" s="382"/>
    </row>
    <row r="14" spans="1:22" ht="26.1" customHeight="1">
      <c r="A14" s="293" t="s">
        <v>33</v>
      </c>
      <c r="B14" s="280">
        <v>5</v>
      </c>
      <c r="C14" s="280">
        <v>5</v>
      </c>
      <c r="D14" s="275"/>
      <c r="E14" s="288">
        <f>0.6*C14/100</f>
        <v>0.03</v>
      </c>
      <c r="F14" s="288">
        <f>82.5*C14/100</f>
        <v>4.125</v>
      </c>
      <c r="G14" s="288">
        <f>0.9*C14/100</f>
        <v>4.4999999999999998E-2</v>
      </c>
      <c r="H14" s="277"/>
      <c r="I14" s="284">
        <v>0</v>
      </c>
      <c r="J14" s="284">
        <f>B14*I14/1000</f>
        <v>0</v>
      </c>
      <c r="K14" s="263"/>
      <c r="L14" s="291"/>
      <c r="M14" s="291"/>
      <c r="N14" s="291"/>
      <c r="O14" s="292"/>
      <c r="P14" s="292"/>
      <c r="Q14" s="291"/>
      <c r="R14" s="291"/>
      <c r="S14" s="382"/>
      <c r="T14" s="382"/>
      <c r="U14" s="382"/>
      <c r="V14" s="382"/>
    </row>
    <row r="15" spans="1:22" s="73" customFormat="1" ht="30.75" customHeight="1">
      <c r="A15" s="631" t="s">
        <v>186</v>
      </c>
      <c r="B15" s="631"/>
      <c r="C15" s="631"/>
      <c r="D15" s="296" t="s">
        <v>187</v>
      </c>
      <c r="E15" s="276">
        <f>E16+E17</f>
        <v>4.4539999999999997</v>
      </c>
      <c r="F15" s="276">
        <f>F16+F17</f>
        <v>0.308</v>
      </c>
      <c r="G15" s="276">
        <f>G16+G17</f>
        <v>32.251999999999995</v>
      </c>
      <c r="H15" s="297">
        <f>E15*4+F15*9+G15*4</f>
        <v>149.59599999999998</v>
      </c>
      <c r="I15" s="284"/>
      <c r="J15" s="278">
        <f>J16+J17</f>
        <v>0</v>
      </c>
      <c r="K15" s="278">
        <v>0.1</v>
      </c>
      <c r="L15" s="278">
        <v>0</v>
      </c>
      <c r="M15" s="278">
        <v>30.87</v>
      </c>
      <c r="N15" s="278">
        <v>0.39</v>
      </c>
      <c r="O15" s="278">
        <v>152.88</v>
      </c>
      <c r="P15" s="278">
        <v>107.31</v>
      </c>
      <c r="Q15" s="278">
        <v>12.2</v>
      </c>
      <c r="R15" s="278">
        <v>0.43</v>
      </c>
      <c r="S15" s="303"/>
      <c r="T15" s="303"/>
      <c r="U15" s="303"/>
      <c r="V15" s="303"/>
    </row>
    <row r="16" spans="1:22" s="69" customFormat="1" ht="24.75" customHeight="1">
      <c r="A16" s="293" t="s">
        <v>36</v>
      </c>
      <c r="B16" s="165">
        <v>30</v>
      </c>
      <c r="C16" s="165">
        <v>30</v>
      </c>
      <c r="D16" s="299"/>
      <c r="E16" s="295">
        <f>11.3*C16/100</f>
        <v>3.39</v>
      </c>
      <c r="F16" s="295">
        <f>0.7*C16/100</f>
        <v>0.21</v>
      </c>
      <c r="G16" s="295">
        <f>73.3*C16/100</f>
        <v>21.99</v>
      </c>
      <c r="H16" s="359"/>
      <c r="I16" s="301">
        <v>0</v>
      </c>
      <c r="J16" s="301">
        <f>I16*B16/1000</f>
        <v>0</v>
      </c>
      <c r="K16" s="301"/>
      <c r="L16" s="301"/>
      <c r="M16" s="301"/>
      <c r="N16" s="301"/>
      <c r="O16" s="301"/>
      <c r="P16" s="301"/>
      <c r="Q16" s="301"/>
      <c r="R16" s="301"/>
      <c r="S16" s="303"/>
      <c r="T16" s="303"/>
      <c r="U16" s="303"/>
      <c r="V16" s="303"/>
    </row>
    <row r="17" spans="1:22" ht="20.25" customHeight="1">
      <c r="A17" s="293" t="s">
        <v>37</v>
      </c>
      <c r="B17" s="165">
        <v>14.5</v>
      </c>
      <c r="C17" s="165">
        <v>14</v>
      </c>
      <c r="D17" s="299"/>
      <c r="E17" s="276">
        <f>7.6*C17/100</f>
        <v>1.0639999999999998</v>
      </c>
      <c r="F17" s="295">
        <f>0.7*C17/100</f>
        <v>9.799999999999999E-2</v>
      </c>
      <c r="G17" s="295">
        <f>73.3*C17/100</f>
        <v>10.262</v>
      </c>
      <c r="H17" s="359"/>
      <c r="I17" s="301">
        <v>0</v>
      </c>
      <c r="J17" s="301">
        <f>B17*I17/1000</f>
        <v>0</v>
      </c>
      <c r="K17" s="301"/>
      <c r="L17" s="301"/>
      <c r="M17" s="301"/>
      <c r="N17" s="301"/>
      <c r="O17" s="301"/>
      <c r="P17" s="301"/>
      <c r="Q17" s="301"/>
      <c r="R17" s="301"/>
      <c r="S17" s="382"/>
      <c r="T17" s="382"/>
      <c r="U17" s="382"/>
      <c r="V17" s="382"/>
    </row>
    <row r="18" spans="1:22" ht="36.75" customHeight="1">
      <c r="A18" s="632" t="s">
        <v>39</v>
      </c>
      <c r="B18" s="632"/>
      <c r="C18" s="632"/>
      <c r="D18" s="275">
        <v>200</v>
      </c>
      <c r="E18" s="276">
        <f>E19+E20+E21</f>
        <v>2.8959999999999999</v>
      </c>
      <c r="F18" s="276">
        <f>F19+F20+F21</f>
        <v>3.2</v>
      </c>
      <c r="G18" s="276">
        <f>G19+G20+G21</f>
        <v>16.660699999999999</v>
      </c>
      <c r="H18" s="297">
        <f>G18*4+F18*9+E18*4</f>
        <v>107.02679999999999</v>
      </c>
      <c r="I18" s="284"/>
      <c r="J18" s="278">
        <f>J19+J20+J21</f>
        <v>0</v>
      </c>
      <c r="K18" s="278">
        <v>0.52</v>
      </c>
      <c r="L18" s="278">
        <v>0.03</v>
      </c>
      <c r="M18" s="278">
        <v>12</v>
      </c>
      <c r="N18" s="278">
        <v>0</v>
      </c>
      <c r="O18" s="278">
        <v>106</v>
      </c>
      <c r="P18" s="278">
        <v>78.3</v>
      </c>
      <c r="Q18" s="278">
        <v>12.18</v>
      </c>
      <c r="R18" s="278">
        <v>0.13</v>
      </c>
      <c r="S18" s="382"/>
      <c r="T18" s="382"/>
      <c r="U18" s="382"/>
      <c r="V18" s="382"/>
    </row>
    <row r="19" spans="1:22" s="69" customFormat="1" ht="26.1" customHeight="1">
      <c r="A19" s="293" t="s">
        <v>40</v>
      </c>
      <c r="B19" s="305">
        <v>0.3</v>
      </c>
      <c r="C19" s="305">
        <v>0.3</v>
      </c>
      <c r="D19" s="280"/>
      <c r="E19" s="282">
        <f>20*C19/100</f>
        <v>0.06</v>
      </c>
      <c r="F19" s="282">
        <v>0</v>
      </c>
      <c r="G19" s="282">
        <f>6.9*C19/100</f>
        <v>2.07E-2</v>
      </c>
      <c r="H19" s="282"/>
      <c r="I19" s="284">
        <v>0</v>
      </c>
      <c r="J19" s="284">
        <f>B19*I19/1000</f>
        <v>0</v>
      </c>
      <c r="K19" s="278"/>
      <c r="L19" s="278"/>
      <c r="M19" s="278"/>
      <c r="N19" s="278"/>
      <c r="O19" s="278"/>
      <c r="P19" s="278"/>
      <c r="Q19" s="278"/>
      <c r="R19" s="278"/>
      <c r="S19" s="303"/>
      <c r="T19" s="303"/>
      <c r="U19" s="303"/>
      <c r="V19" s="303"/>
    </row>
    <row r="20" spans="1:22" s="69" customFormat="1" ht="26.1" customHeight="1">
      <c r="A20" s="279" t="s">
        <v>30</v>
      </c>
      <c r="B20" s="280">
        <v>100</v>
      </c>
      <c r="C20" s="280">
        <v>100</v>
      </c>
      <c r="D20" s="280"/>
      <c r="E20" s="295">
        <f>2.8*C20/100</f>
        <v>2.8</v>
      </c>
      <c r="F20" s="295">
        <f>3.2*C20/100</f>
        <v>3.2</v>
      </c>
      <c r="G20" s="295">
        <f>4.7*C20/100</f>
        <v>4.7</v>
      </c>
      <c r="H20" s="282"/>
      <c r="I20" s="290">
        <v>0</v>
      </c>
      <c r="J20" s="290">
        <f>B20*I20/1000</f>
        <v>0</v>
      </c>
      <c r="K20" s="278"/>
      <c r="L20" s="278"/>
      <c r="M20" s="278"/>
      <c r="N20" s="278"/>
      <c r="O20" s="278"/>
      <c r="P20" s="278"/>
      <c r="Q20" s="278"/>
      <c r="R20" s="278"/>
      <c r="S20" s="303"/>
      <c r="T20" s="303"/>
      <c r="U20" s="303"/>
      <c r="V20" s="303"/>
    </row>
    <row r="21" spans="1:22" s="69" customFormat="1" ht="20.25" customHeight="1">
      <c r="A21" s="293" t="s">
        <v>31</v>
      </c>
      <c r="B21" s="165">
        <v>12</v>
      </c>
      <c r="C21" s="165">
        <v>12</v>
      </c>
      <c r="D21" s="275"/>
      <c r="E21" s="295">
        <f>0.3*C21/100</f>
        <v>3.5999999999999997E-2</v>
      </c>
      <c r="F21" s="295">
        <f>0*C21/100</f>
        <v>0</v>
      </c>
      <c r="G21" s="295">
        <f>99.5*C21/100</f>
        <v>11.94</v>
      </c>
      <c r="H21" s="285"/>
      <c r="I21" s="284">
        <v>0</v>
      </c>
      <c r="J21" s="284">
        <f>I21*B21/1000</f>
        <v>0</v>
      </c>
      <c r="K21" s="278"/>
      <c r="L21" s="278"/>
      <c r="M21" s="278"/>
      <c r="N21" s="278"/>
      <c r="O21" s="278"/>
      <c r="P21" s="278"/>
      <c r="Q21" s="278"/>
      <c r="R21" s="278"/>
      <c r="S21" s="303"/>
      <c r="T21" s="303"/>
      <c r="U21" s="303"/>
      <c r="V21" s="303"/>
    </row>
    <row r="22" spans="1:22" ht="30" customHeight="1">
      <c r="A22" s="632" t="s">
        <v>42</v>
      </c>
      <c r="B22" s="632"/>
      <c r="C22" s="632"/>
      <c r="D22" s="323">
        <v>20</v>
      </c>
      <c r="E22" s="259">
        <f>7.6*D22/100</f>
        <v>1.52</v>
      </c>
      <c r="F22" s="259">
        <f>0.9*D22/100</f>
        <v>0.18</v>
      </c>
      <c r="G22" s="259">
        <f>48.4*D22/100</f>
        <v>9.68</v>
      </c>
      <c r="H22" s="304">
        <f>E22*4+F22*9+G22*4</f>
        <v>46.42</v>
      </c>
      <c r="I22" s="301">
        <v>0</v>
      </c>
      <c r="J22" s="301">
        <f>I22*D22/1000</f>
        <v>0</v>
      </c>
      <c r="K22" s="278">
        <v>0</v>
      </c>
      <c r="L22" s="278">
        <v>0.02</v>
      </c>
      <c r="M22" s="278">
        <v>0</v>
      </c>
      <c r="N22" s="278">
        <v>0.03</v>
      </c>
      <c r="O22" s="278">
        <v>2.99</v>
      </c>
      <c r="P22" s="278">
        <v>13</v>
      </c>
      <c r="Q22" s="278">
        <v>2.74</v>
      </c>
      <c r="R22" s="278">
        <v>0.31</v>
      </c>
      <c r="S22" s="382"/>
      <c r="T22" s="382"/>
      <c r="U22" s="382"/>
      <c r="V22" s="382"/>
    </row>
    <row r="23" spans="1:22" s="69" customFormat="1" ht="27" customHeight="1">
      <c r="A23" s="632" t="s">
        <v>41</v>
      </c>
      <c r="B23" s="632"/>
      <c r="C23" s="632"/>
      <c r="D23" s="275">
        <v>30</v>
      </c>
      <c r="E23" s="276">
        <f>6.6*D23/100</f>
        <v>1.98</v>
      </c>
      <c r="F23" s="276">
        <f>1.1*D23/100</f>
        <v>0.33</v>
      </c>
      <c r="G23" s="276">
        <f>41*D23/100</f>
        <v>12.3</v>
      </c>
      <c r="H23" s="304">
        <f>E23*4+F23*9+G23*4</f>
        <v>60.09</v>
      </c>
      <c r="I23" s="301">
        <v>0</v>
      </c>
      <c r="J23" s="278">
        <f>D23*I23/1000</f>
        <v>0</v>
      </c>
      <c r="K23" s="278">
        <v>0</v>
      </c>
      <c r="L23" s="278">
        <v>3.3333333333333298E-2</v>
      </c>
      <c r="M23" s="278">
        <v>0</v>
      </c>
      <c r="N23" s="278">
        <v>0.32</v>
      </c>
      <c r="O23" s="278">
        <v>7</v>
      </c>
      <c r="P23" s="278">
        <v>31</v>
      </c>
      <c r="Q23" s="278">
        <v>8.1999999999999993</v>
      </c>
      <c r="R23" s="278">
        <v>0.57999999999999996</v>
      </c>
      <c r="S23" s="303"/>
      <c r="T23" s="303"/>
      <c r="U23" s="303"/>
      <c r="V23" s="303"/>
    </row>
    <row r="24" spans="1:22" ht="32.25" customHeight="1">
      <c r="A24" s="628" t="s">
        <v>43</v>
      </c>
      <c r="B24" s="628"/>
      <c r="C24" s="628"/>
      <c r="D24" s="628"/>
      <c r="E24" s="265">
        <f>E25+E40+E54+E63+E67+E68+E69</f>
        <v>23.73949</v>
      </c>
      <c r="F24" s="265">
        <f>F25+F40+F54+F63+F67+F68+F69</f>
        <v>22.112439999999999</v>
      </c>
      <c r="G24" s="265">
        <f>G25+G40+G54+G63+G67+G68+G69</f>
        <v>108.3094</v>
      </c>
      <c r="H24" s="399">
        <f>H25+H40+H60+H63+H67+H68+H69</f>
        <v>759.16451999999992</v>
      </c>
      <c r="I24" s="452"/>
      <c r="J24" s="272">
        <f>J26+J41+J57+J63+J67+J68+J69</f>
        <v>0</v>
      </c>
      <c r="K24" s="261">
        <f t="shared" ref="K24:R24" si="1">K26+K41+K63+K67+K68+K69</f>
        <v>25.353538461538463</v>
      </c>
      <c r="L24" s="261">
        <f t="shared" si="1"/>
        <v>0.26256410256410251</v>
      </c>
      <c r="M24" s="261">
        <f t="shared" si="1"/>
        <v>18.899999999999999</v>
      </c>
      <c r="N24" s="261">
        <f t="shared" si="1"/>
        <v>2.6061538461538456</v>
      </c>
      <c r="O24" s="261">
        <f t="shared" si="1"/>
        <v>145.44076923076921</v>
      </c>
      <c r="P24" s="261">
        <f t="shared" si="1"/>
        <v>376.62769230769231</v>
      </c>
      <c r="Q24" s="261">
        <f t="shared" si="1"/>
        <v>74.590769230769197</v>
      </c>
      <c r="R24" s="261">
        <f t="shared" si="1"/>
        <v>6.4999999999999991</v>
      </c>
      <c r="S24" s="382"/>
      <c r="T24" s="382"/>
      <c r="U24" s="382"/>
      <c r="V24" s="382"/>
    </row>
    <row r="25" spans="1:22" ht="28.5" customHeight="1">
      <c r="A25" s="648"/>
      <c r="B25" s="648"/>
      <c r="C25" s="648"/>
      <c r="D25" s="269"/>
      <c r="E25" s="265">
        <f>E26-(E26*6/100)</f>
        <v>4.9044499999999989</v>
      </c>
      <c r="F25" s="265">
        <f>F26-(F26*12/100)</f>
        <v>4.9165599999999996</v>
      </c>
      <c r="G25" s="265">
        <f>G26-(G26*9/100)</f>
        <v>10.00545</v>
      </c>
      <c r="H25" s="399">
        <f>E25*4+F25*9+G25*4</f>
        <v>103.88863999999998</v>
      </c>
      <c r="I25" s="452"/>
      <c r="J25" s="272"/>
      <c r="K25" s="261"/>
      <c r="L25" s="261"/>
      <c r="M25" s="261"/>
      <c r="N25" s="261"/>
      <c r="O25" s="273"/>
      <c r="P25" s="273"/>
      <c r="Q25" s="261"/>
      <c r="R25" s="261"/>
      <c r="S25" s="382"/>
      <c r="T25" s="382"/>
      <c r="U25" s="382"/>
      <c r="V25" s="382"/>
    </row>
    <row r="26" spans="1:22" ht="22.5" customHeight="1">
      <c r="A26" s="630" t="s">
        <v>188</v>
      </c>
      <c r="B26" s="630"/>
      <c r="C26" s="630"/>
      <c r="D26" s="275" t="s">
        <v>189</v>
      </c>
      <c r="E26" s="276">
        <f>E27+E29+E33+E35+E36+E37+E39</f>
        <v>5.2174999999999985</v>
      </c>
      <c r="F26" s="276">
        <f>F27+F29+F33+F35+F36+F37+F39</f>
        <v>5.5869999999999997</v>
      </c>
      <c r="G26" s="276">
        <f>G27+G29+G33+G35+G36+G37+G39</f>
        <v>10.994999999999999</v>
      </c>
      <c r="H26" s="277">
        <f>G26*4+F26*9+E26*4</f>
        <v>115.133</v>
      </c>
      <c r="I26" s="284"/>
      <c r="J26" s="365">
        <f>J27+J28+J29+J30+J31+J32+J33+J34+J35+J36+J37+J38+J39</f>
        <v>0</v>
      </c>
      <c r="K26" s="278">
        <v>4.9000000000000004</v>
      </c>
      <c r="L26" s="278">
        <v>0</v>
      </c>
      <c r="M26" s="278">
        <v>18.899999999999999</v>
      </c>
      <c r="N26" s="278">
        <v>0.32</v>
      </c>
      <c r="O26" s="278">
        <v>34.9</v>
      </c>
      <c r="P26" s="278">
        <v>59.96</v>
      </c>
      <c r="Q26" s="278">
        <v>21.48</v>
      </c>
      <c r="R26" s="278">
        <v>1.01</v>
      </c>
      <c r="S26" s="382"/>
      <c r="T26" s="382"/>
      <c r="U26" s="382"/>
      <c r="V26" s="382"/>
    </row>
    <row r="27" spans="1:22" s="69" customFormat="1" ht="19.5" customHeight="1">
      <c r="A27" s="310" t="s">
        <v>168</v>
      </c>
      <c r="B27" s="331">
        <v>22</v>
      </c>
      <c r="C27" s="453">
        <v>16.5</v>
      </c>
      <c r="D27" s="280"/>
      <c r="E27" s="313">
        <f>18.9*C27/100</f>
        <v>3.1184999999999996</v>
      </c>
      <c r="F27" s="295">
        <f>12.4*C27/100</f>
        <v>2.0459999999999998</v>
      </c>
      <c r="G27" s="295">
        <f>1*C27/100</f>
        <v>0.16500000000000001</v>
      </c>
      <c r="H27" s="318"/>
      <c r="I27" s="270">
        <v>0</v>
      </c>
      <c r="J27" s="301">
        <f>B27*I27/1000</f>
        <v>0</v>
      </c>
      <c r="K27" s="284"/>
      <c r="L27" s="284"/>
      <c r="M27" s="284"/>
      <c r="N27" s="284"/>
      <c r="O27" s="284"/>
      <c r="P27" s="284"/>
      <c r="Q27" s="284"/>
      <c r="R27" s="284"/>
      <c r="S27" s="303"/>
      <c r="T27" s="303"/>
      <c r="U27" s="303"/>
      <c r="V27" s="303"/>
    </row>
    <row r="28" spans="1:22" ht="26.1" customHeight="1">
      <c r="A28" s="310" t="s">
        <v>170</v>
      </c>
      <c r="B28" s="331">
        <f>C27</f>
        <v>16.5</v>
      </c>
      <c r="C28" s="305">
        <v>16.5</v>
      </c>
      <c r="D28" s="275"/>
      <c r="E28" s="288"/>
      <c r="F28" s="288"/>
      <c r="G28" s="288"/>
      <c r="H28" s="320"/>
      <c r="I28" s="307"/>
      <c r="J28" s="301">
        <f>B28*I28/1000</f>
        <v>0</v>
      </c>
      <c r="K28" s="301"/>
      <c r="L28" s="291"/>
      <c r="M28" s="291"/>
      <c r="N28" s="291"/>
      <c r="O28" s="292"/>
      <c r="P28" s="292"/>
      <c r="Q28" s="291"/>
      <c r="R28" s="291"/>
      <c r="S28" s="382"/>
      <c r="T28" s="382"/>
      <c r="U28" s="382"/>
      <c r="V28" s="382"/>
    </row>
    <row r="29" spans="1:22" s="69" customFormat="1" ht="17.25" customHeight="1">
      <c r="A29" s="279" t="s">
        <v>190</v>
      </c>
      <c r="B29" s="286">
        <f>C29*1.25</f>
        <v>62.5</v>
      </c>
      <c r="C29" s="280">
        <v>50</v>
      </c>
      <c r="D29" s="280"/>
      <c r="E29" s="276">
        <f>1.8*C29/100</f>
        <v>0.9</v>
      </c>
      <c r="F29" s="276">
        <v>0</v>
      </c>
      <c r="G29" s="276">
        <f>5.4*C29/100</f>
        <v>2.7</v>
      </c>
      <c r="H29" s="318"/>
      <c r="I29" s="284">
        <v>0</v>
      </c>
      <c r="J29" s="284">
        <f t="shared" ref="J29:J36" si="2">I29*B29/1000</f>
        <v>0</v>
      </c>
      <c r="K29" s="284"/>
      <c r="L29" s="284"/>
      <c r="M29" s="284"/>
      <c r="N29" s="284"/>
      <c r="O29" s="284"/>
      <c r="P29" s="284"/>
      <c r="Q29" s="284"/>
      <c r="R29" s="284"/>
      <c r="S29" s="303"/>
      <c r="T29" s="303"/>
      <c r="U29" s="303"/>
      <c r="V29" s="303"/>
    </row>
    <row r="30" spans="1:22" s="69" customFormat="1" ht="18" customHeight="1">
      <c r="A30" s="279" t="s">
        <v>46</v>
      </c>
      <c r="B30" s="286">
        <f>C30*1.33</f>
        <v>39.900000000000006</v>
      </c>
      <c r="C30" s="280">
        <v>30</v>
      </c>
      <c r="D30" s="280"/>
      <c r="E30" s="282"/>
      <c r="F30" s="282"/>
      <c r="G30" s="282"/>
      <c r="H30" s="318"/>
      <c r="I30" s="301"/>
      <c r="J30" s="301">
        <f t="shared" si="2"/>
        <v>0</v>
      </c>
      <c r="K30" s="284"/>
      <c r="L30" s="284"/>
      <c r="M30" s="284"/>
      <c r="N30" s="284"/>
      <c r="O30" s="284"/>
      <c r="P30" s="284"/>
      <c r="Q30" s="284"/>
      <c r="R30" s="284"/>
      <c r="S30" s="303"/>
      <c r="T30" s="303"/>
      <c r="U30" s="303"/>
      <c r="V30" s="303"/>
    </row>
    <row r="31" spans="1:22" s="69" customFormat="1" ht="17.25" customHeight="1">
      <c r="A31" s="279" t="s">
        <v>47</v>
      </c>
      <c r="B31" s="286">
        <f>C31*1.43</f>
        <v>42.9</v>
      </c>
      <c r="C31" s="280">
        <v>30</v>
      </c>
      <c r="D31" s="280"/>
      <c r="E31" s="282"/>
      <c r="F31" s="282"/>
      <c r="G31" s="282"/>
      <c r="H31" s="318"/>
      <c r="I31" s="284"/>
      <c r="J31" s="301">
        <f t="shared" si="2"/>
        <v>0</v>
      </c>
      <c r="K31" s="284"/>
      <c r="L31" s="284"/>
      <c r="M31" s="284"/>
      <c r="N31" s="284"/>
      <c r="O31" s="284"/>
      <c r="P31" s="284"/>
      <c r="Q31" s="284"/>
      <c r="R31" s="284"/>
      <c r="S31" s="303"/>
      <c r="T31" s="303"/>
      <c r="U31" s="303"/>
      <c r="V31" s="303"/>
    </row>
    <row r="32" spans="1:22" ht="15" customHeight="1">
      <c r="A32" s="279" t="s">
        <v>48</v>
      </c>
      <c r="B32" s="286">
        <f>C32*1.54</f>
        <v>46.2</v>
      </c>
      <c r="C32" s="280">
        <v>30</v>
      </c>
      <c r="D32" s="280"/>
      <c r="E32" s="282"/>
      <c r="F32" s="282"/>
      <c r="G32" s="282"/>
      <c r="H32" s="318"/>
      <c r="I32" s="284"/>
      <c r="J32" s="301">
        <f t="shared" si="2"/>
        <v>0</v>
      </c>
      <c r="K32" s="284"/>
      <c r="L32" s="284"/>
      <c r="M32" s="284"/>
      <c r="N32" s="284"/>
      <c r="O32" s="284"/>
      <c r="P32" s="284"/>
      <c r="Q32" s="284"/>
      <c r="R32" s="284"/>
      <c r="S32" s="382"/>
      <c r="T32" s="382"/>
      <c r="U32" s="382"/>
      <c r="V32" s="382"/>
    </row>
    <row r="33" spans="1:22" ht="15" customHeight="1">
      <c r="A33" s="279" t="s">
        <v>191</v>
      </c>
      <c r="B33" s="286">
        <f>C33*1.67</f>
        <v>50.099999999999994</v>
      </c>
      <c r="C33" s="280">
        <v>30</v>
      </c>
      <c r="D33" s="280"/>
      <c r="E33" s="318">
        <f>2*C33/100</f>
        <v>0.6</v>
      </c>
      <c r="F33" s="318">
        <f>0.1*C33/100</f>
        <v>0.03</v>
      </c>
      <c r="G33" s="318">
        <f>19.7*C33/100</f>
        <v>5.91</v>
      </c>
      <c r="H33" s="318"/>
      <c r="I33" s="284">
        <v>0</v>
      </c>
      <c r="J33" s="301">
        <f t="shared" si="2"/>
        <v>0</v>
      </c>
      <c r="K33" s="284"/>
      <c r="L33" s="284"/>
      <c r="M33" s="284"/>
      <c r="N33" s="284"/>
      <c r="O33" s="284"/>
      <c r="P33" s="284"/>
      <c r="Q33" s="284"/>
      <c r="R33" s="284"/>
      <c r="S33" s="382"/>
      <c r="T33" s="382"/>
      <c r="U33" s="382"/>
      <c r="V33" s="382"/>
    </row>
    <row r="34" spans="1:22" s="69" customFormat="1" ht="16.5" customHeight="1">
      <c r="A34" s="279" t="s">
        <v>50</v>
      </c>
      <c r="B34" s="286">
        <f>C34*1.25</f>
        <v>16.25</v>
      </c>
      <c r="C34" s="280">
        <v>13</v>
      </c>
      <c r="D34" s="280"/>
      <c r="E34" s="318"/>
      <c r="F34" s="318"/>
      <c r="G34" s="318"/>
      <c r="H34" s="283"/>
      <c r="I34" s="301"/>
      <c r="J34" s="301">
        <f t="shared" si="2"/>
        <v>0</v>
      </c>
      <c r="K34" s="301"/>
      <c r="L34" s="292"/>
      <c r="M34" s="292"/>
      <c r="N34" s="292"/>
      <c r="O34" s="292"/>
      <c r="P34" s="292"/>
      <c r="Q34" s="292"/>
      <c r="R34" s="292"/>
      <c r="S34" s="303"/>
      <c r="T34" s="303"/>
      <c r="U34" s="303"/>
      <c r="V34" s="303"/>
    </row>
    <row r="35" spans="1:22" ht="16.5" customHeight="1">
      <c r="A35" s="279" t="s">
        <v>51</v>
      </c>
      <c r="B35" s="286">
        <f>C35*1.33</f>
        <v>17.29</v>
      </c>
      <c r="C35" s="280">
        <v>13</v>
      </c>
      <c r="D35" s="316"/>
      <c r="E35" s="318">
        <f>1.3*C35/100</f>
        <v>0.16900000000000001</v>
      </c>
      <c r="F35" s="318">
        <f>0.1*C35/100</f>
        <v>1.3000000000000001E-2</v>
      </c>
      <c r="G35" s="318">
        <f>7*C35/100</f>
        <v>0.91</v>
      </c>
      <c r="H35" s="357"/>
      <c r="I35" s="270">
        <v>0</v>
      </c>
      <c r="J35" s="301">
        <f t="shared" si="2"/>
        <v>0</v>
      </c>
      <c r="K35" s="307"/>
      <c r="L35" s="291"/>
      <c r="M35" s="291"/>
      <c r="N35" s="291"/>
      <c r="O35" s="292"/>
      <c r="P35" s="292"/>
      <c r="Q35" s="291"/>
      <c r="R35" s="291"/>
      <c r="S35" s="382"/>
      <c r="T35" s="382"/>
      <c r="U35" s="382"/>
      <c r="V35" s="382"/>
    </row>
    <row r="36" spans="1:22" s="69" customFormat="1" ht="17.25" customHeight="1">
      <c r="A36" s="279" t="s">
        <v>52</v>
      </c>
      <c r="B36" s="286">
        <f>C36*1.19</f>
        <v>11.899999999999999</v>
      </c>
      <c r="C36" s="280">
        <v>10</v>
      </c>
      <c r="D36" s="280"/>
      <c r="E36" s="318">
        <f>1.7*C36/100</f>
        <v>0.17</v>
      </c>
      <c r="F36" s="318">
        <v>0</v>
      </c>
      <c r="G36" s="318">
        <f>9.5*C36/100</f>
        <v>0.95</v>
      </c>
      <c r="H36" s="283"/>
      <c r="I36" s="301">
        <v>0</v>
      </c>
      <c r="J36" s="301">
        <f t="shared" si="2"/>
        <v>0</v>
      </c>
      <c r="K36" s="301"/>
      <c r="L36" s="292"/>
      <c r="M36" s="292"/>
      <c r="N36" s="292"/>
      <c r="O36" s="292"/>
      <c r="P36" s="292"/>
      <c r="Q36" s="292"/>
      <c r="R36" s="292"/>
      <c r="S36" s="303"/>
      <c r="T36" s="303"/>
      <c r="U36" s="303"/>
      <c r="V36" s="303"/>
    </row>
    <row r="37" spans="1:22" s="69" customFormat="1" ht="18" customHeight="1">
      <c r="A37" s="279" t="s">
        <v>53</v>
      </c>
      <c r="B37" s="280">
        <v>2</v>
      </c>
      <c r="C37" s="280">
        <v>2</v>
      </c>
      <c r="D37" s="280"/>
      <c r="E37" s="288">
        <v>0</v>
      </c>
      <c r="F37" s="288">
        <f>99.9*C37/100</f>
        <v>1.9980000000000002</v>
      </c>
      <c r="G37" s="288">
        <v>0</v>
      </c>
      <c r="H37" s="283"/>
      <c r="I37" s="284">
        <v>0</v>
      </c>
      <c r="J37" s="284">
        <f>B37*I37/1000</f>
        <v>0</v>
      </c>
      <c r="K37" s="301"/>
      <c r="L37" s="291"/>
      <c r="M37" s="291"/>
      <c r="N37" s="291"/>
      <c r="O37" s="292"/>
      <c r="P37" s="292"/>
      <c r="Q37" s="291"/>
      <c r="R37" s="291"/>
      <c r="S37" s="303"/>
      <c r="T37" s="303"/>
      <c r="U37" s="303"/>
      <c r="V37" s="303"/>
    </row>
    <row r="38" spans="1:22" s="69" customFormat="1" ht="18" customHeight="1">
      <c r="A38" s="279" t="s">
        <v>32</v>
      </c>
      <c r="B38" s="280">
        <v>1</v>
      </c>
      <c r="C38" s="280">
        <v>1</v>
      </c>
      <c r="D38" s="280"/>
      <c r="E38" s="288"/>
      <c r="F38" s="288"/>
      <c r="G38" s="288"/>
      <c r="H38" s="283"/>
      <c r="I38" s="284">
        <v>0</v>
      </c>
      <c r="J38" s="284">
        <f>B38*I38/1000</f>
        <v>0</v>
      </c>
      <c r="K38" s="301"/>
      <c r="L38" s="291"/>
      <c r="M38" s="291"/>
      <c r="N38" s="291"/>
      <c r="O38" s="292"/>
      <c r="P38" s="292"/>
      <c r="Q38" s="291"/>
      <c r="R38" s="291"/>
      <c r="S38" s="303"/>
      <c r="T38" s="303"/>
      <c r="U38" s="303"/>
      <c r="V38" s="303"/>
    </row>
    <row r="39" spans="1:22" s="69" customFormat="1" ht="16.5" customHeight="1">
      <c r="A39" s="279" t="s">
        <v>64</v>
      </c>
      <c r="B39" s="280">
        <v>10</v>
      </c>
      <c r="C39" s="280">
        <v>10</v>
      </c>
      <c r="D39" s="280"/>
      <c r="E39" s="313">
        <f>2.6*C39/100</f>
        <v>0.26</v>
      </c>
      <c r="F39" s="313">
        <f>15*C39/100</f>
        <v>1.5</v>
      </c>
      <c r="G39" s="313">
        <f>3.6*C39/100</f>
        <v>0.36</v>
      </c>
      <c r="H39" s="282"/>
      <c r="I39" s="307">
        <v>0</v>
      </c>
      <c r="J39" s="307">
        <f>B39*I39/1000</f>
        <v>0</v>
      </c>
      <c r="K39" s="284"/>
      <c r="L39" s="284"/>
      <c r="M39" s="284"/>
      <c r="N39" s="284"/>
      <c r="O39" s="284"/>
      <c r="P39" s="284"/>
      <c r="Q39" s="284"/>
      <c r="R39" s="284"/>
      <c r="S39" s="303"/>
      <c r="T39" s="303"/>
      <c r="U39" s="303"/>
      <c r="V39" s="303"/>
    </row>
    <row r="40" spans="1:22" s="69" customFormat="1" ht="18" customHeight="1">
      <c r="A40" s="649"/>
      <c r="B40" s="649"/>
      <c r="C40" s="649"/>
      <c r="D40" s="454"/>
      <c r="E40" s="313">
        <f>E41-(E41*6/100)</f>
        <v>14.20904</v>
      </c>
      <c r="F40" s="313">
        <f>F41-(F41*12/100)</f>
        <v>11.000880000000002</v>
      </c>
      <c r="G40" s="313">
        <f>G41-(G41*9/100)</f>
        <v>33.437950000000001</v>
      </c>
      <c r="H40" s="455">
        <f>E40*4+F40*9+G40*4</f>
        <v>289.59588000000002</v>
      </c>
      <c r="I40" s="307"/>
      <c r="J40" s="307"/>
      <c r="K40" s="319"/>
      <c r="L40" s="291"/>
      <c r="M40" s="291"/>
      <c r="N40" s="291"/>
      <c r="O40" s="292"/>
      <c r="P40" s="292"/>
      <c r="Q40" s="291"/>
      <c r="R40" s="291"/>
      <c r="S40" s="303"/>
      <c r="T40" s="303"/>
      <c r="U40" s="303"/>
      <c r="V40" s="303"/>
    </row>
    <row r="41" spans="1:22" s="69" customFormat="1" ht="21.75" customHeight="1">
      <c r="A41" s="638" t="s">
        <v>192</v>
      </c>
      <c r="B41" s="638"/>
      <c r="C41" s="638"/>
      <c r="D41" s="275">
        <v>280</v>
      </c>
      <c r="E41" s="276">
        <f>E42+E48+E50+E52+E53</f>
        <v>15.116</v>
      </c>
      <c r="F41" s="276">
        <f>F42+F48+F50+F52+F53</f>
        <v>12.501000000000001</v>
      </c>
      <c r="G41" s="276">
        <f>G42+G48+G50+G52+G53</f>
        <v>36.745000000000005</v>
      </c>
      <c r="H41" s="277">
        <f>E41*4+F41*9+G41*4</f>
        <v>319.95300000000003</v>
      </c>
      <c r="I41" s="284"/>
      <c r="J41" s="365">
        <f>SUM(J42:J53)</f>
        <v>0</v>
      </c>
      <c r="K41" s="278">
        <v>10.752000000000001</v>
      </c>
      <c r="L41" s="278">
        <v>0.14000000000000001</v>
      </c>
      <c r="M41" s="278">
        <v>0</v>
      </c>
      <c r="N41" s="278">
        <v>1.59</v>
      </c>
      <c r="O41" s="278">
        <v>34.82</v>
      </c>
      <c r="P41" s="278">
        <v>181.4</v>
      </c>
      <c r="Q41" s="278">
        <v>21.37</v>
      </c>
      <c r="R41" s="278">
        <v>4.05</v>
      </c>
      <c r="S41" s="303"/>
      <c r="T41" s="303"/>
      <c r="U41" s="303"/>
      <c r="V41" s="303"/>
    </row>
    <row r="42" spans="1:22" ht="18.75" customHeight="1">
      <c r="A42" s="310" t="s">
        <v>168</v>
      </c>
      <c r="B42" s="331">
        <f>C42*1.36</f>
        <v>80.240000000000009</v>
      </c>
      <c r="C42" s="294">
        <v>59</v>
      </c>
      <c r="D42" s="165"/>
      <c r="E42" s="313">
        <f>18.9*C42/100</f>
        <v>11.151</v>
      </c>
      <c r="F42" s="295">
        <f>12.4*C42/100</f>
        <v>7.3159999999999998</v>
      </c>
      <c r="G42" s="295">
        <f>1*C42/100</f>
        <v>0.59</v>
      </c>
      <c r="H42" s="320"/>
      <c r="I42" s="270">
        <v>0</v>
      </c>
      <c r="J42" s="301">
        <f>B42*I42/1000</f>
        <v>0</v>
      </c>
      <c r="K42" s="301"/>
      <c r="L42" s="291"/>
      <c r="M42" s="291"/>
      <c r="N42" s="291"/>
      <c r="O42" s="292"/>
      <c r="P42" s="292"/>
      <c r="Q42" s="291"/>
      <c r="R42" s="291"/>
      <c r="S42" s="382"/>
      <c r="T42" s="382"/>
      <c r="U42" s="382"/>
      <c r="V42" s="382"/>
    </row>
    <row r="43" spans="1:22" ht="26.1" customHeight="1">
      <c r="A43" s="310" t="s">
        <v>170</v>
      </c>
      <c r="B43" s="331">
        <v>59</v>
      </c>
      <c r="C43" s="294">
        <v>59</v>
      </c>
      <c r="D43" s="275"/>
      <c r="E43" s="288"/>
      <c r="F43" s="288"/>
      <c r="G43" s="288"/>
      <c r="H43" s="320"/>
      <c r="I43" s="382"/>
      <c r="J43" s="301">
        <f>B43*I43/1000</f>
        <v>0</v>
      </c>
      <c r="K43" s="301"/>
      <c r="L43" s="291"/>
      <c r="M43" s="291"/>
      <c r="N43" s="291"/>
      <c r="O43" s="292"/>
      <c r="P43" s="292"/>
      <c r="Q43" s="291"/>
      <c r="R43" s="291"/>
      <c r="S43" s="382"/>
      <c r="T43" s="382"/>
      <c r="U43" s="382"/>
      <c r="V43" s="382"/>
    </row>
    <row r="44" spans="1:22" ht="19.5" customHeight="1">
      <c r="A44" s="279" t="s">
        <v>193</v>
      </c>
      <c r="B44" s="286"/>
      <c r="C44" s="165">
        <v>50</v>
      </c>
      <c r="D44" s="165"/>
      <c r="E44" s="288"/>
      <c r="F44" s="288"/>
      <c r="G44" s="288"/>
      <c r="H44" s="320"/>
      <c r="I44" s="301"/>
      <c r="J44" s="301"/>
      <c r="K44" s="301"/>
      <c r="L44" s="291"/>
      <c r="M44" s="291"/>
      <c r="N44" s="291"/>
      <c r="O44" s="292"/>
      <c r="P44" s="292"/>
      <c r="Q44" s="291"/>
      <c r="R44" s="291"/>
      <c r="S44" s="382"/>
      <c r="T44" s="382"/>
      <c r="U44" s="382"/>
      <c r="V44" s="382"/>
    </row>
    <row r="45" spans="1:22" s="69" customFormat="1" ht="19.5" customHeight="1">
      <c r="A45" s="293" t="s">
        <v>46</v>
      </c>
      <c r="B45" s="286">
        <f>C45*1.33</f>
        <v>219.45000000000002</v>
      </c>
      <c r="C45" s="280">
        <v>165</v>
      </c>
      <c r="D45" s="165"/>
      <c r="E45" s="288"/>
      <c r="F45" s="288"/>
      <c r="G45" s="288"/>
      <c r="H45" s="320"/>
      <c r="I45" s="301"/>
      <c r="J45" s="301">
        <f t="shared" ref="J45:J53" si="3">I45*B45/1000</f>
        <v>0</v>
      </c>
      <c r="K45" s="301"/>
      <c r="L45" s="292"/>
      <c r="M45" s="292"/>
      <c r="N45" s="292"/>
      <c r="O45" s="292"/>
      <c r="P45" s="292"/>
      <c r="Q45" s="292"/>
      <c r="R45" s="292"/>
      <c r="S45" s="303"/>
      <c r="T45" s="303"/>
      <c r="U45" s="303"/>
      <c r="V45" s="303"/>
    </row>
    <row r="46" spans="1:22" s="69" customFormat="1" ht="19.5" customHeight="1">
      <c r="A46" s="315" t="s">
        <v>47</v>
      </c>
      <c r="B46" s="286">
        <f>C46*1.43</f>
        <v>235.95</v>
      </c>
      <c r="C46" s="280">
        <v>165</v>
      </c>
      <c r="D46" s="165"/>
      <c r="E46" s="288"/>
      <c r="F46" s="313"/>
      <c r="G46" s="313"/>
      <c r="H46" s="314"/>
      <c r="I46" s="307"/>
      <c r="J46" s="301">
        <f t="shared" si="3"/>
        <v>0</v>
      </c>
      <c r="K46" s="307"/>
      <c r="L46" s="291"/>
      <c r="M46" s="291"/>
      <c r="N46" s="291"/>
      <c r="O46" s="292"/>
      <c r="P46" s="292"/>
      <c r="Q46" s="291"/>
      <c r="R46" s="291"/>
      <c r="S46" s="303"/>
      <c r="T46" s="303"/>
      <c r="U46" s="303"/>
      <c r="V46" s="303"/>
    </row>
    <row r="47" spans="1:22" ht="18" customHeight="1">
      <c r="A47" s="315" t="s">
        <v>48</v>
      </c>
      <c r="B47" s="286">
        <f>C47*1.54</f>
        <v>254.1</v>
      </c>
      <c r="C47" s="280">
        <v>165</v>
      </c>
      <c r="D47" s="165"/>
      <c r="E47" s="288"/>
      <c r="F47" s="313"/>
      <c r="G47" s="313"/>
      <c r="H47" s="314"/>
      <c r="I47" s="307"/>
      <c r="J47" s="301">
        <f t="shared" si="3"/>
        <v>0</v>
      </c>
      <c r="K47" s="307"/>
      <c r="L47" s="291"/>
      <c r="M47" s="291"/>
      <c r="N47" s="291"/>
      <c r="O47" s="292"/>
      <c r="P47" s="292"/>
      <c r="Q47" s="291"/>
      <c r="R47" s="291"/>
      <c r="S47" s="382"/>
      <c r="T47" s="382"/>
      <c r="U47" s="382"/>
      <c r="V47" s="382"/>
    </row>
    <row r="48" spans="1:22" ht="15.75" customHeight="1">
      <c r="A48" s="315" t="s">
        <v>49</v>
      </c>
      <c r="B48" s="286">
        <f>C48*1.67</f>
        <v>275.55</v>
      </c>
      <c r="C48" s="280">
        <v>165</v>
      </c>
      <c r="D48" s="165"/>
      <c r="E48" s="318">
        <f>2*C48/100</f>
        <v>3.3</v>
      </c>
      <c r="F48" s="318">
        <f>0.1*C48/100</f>
        <v>0.16500000000000001</v>
      </c>
      <c r="G48" s="318">
        <f>19.7*C48/100</f>
        <v>32.505000000000003</v>
      </c>
      <c r="H48" s="314"/>
      <c r="I48" s="307">
        <v>0</v>
      </c>
      <c r="J48" s="301">
        <f t="shared" si="3"/>
        <v>0</v>
      </c>
      <c r="K48" s="307"/>
      <c r="L48" s="291"/>
      <c r="M48" s="291"/>
      <c r="N48" s="291"/>
      <c r="O48" s="292"/>
      <c r="P48" s="292"/>
      <c r="Q48" s="291"/>
      <c r="R48" s="291"/>
      <c r="S48" s="382"/>
      <c r="T48" s="382"/>
      <c r="U48" s="382"/>
      <c r="V48" s="382"/>
    </row>
    <row r="49" spans="1:22" s="69" customFormat="1" ht="19.5" customHeight="1">
      <c r="A49" s="293" t="s">
        <v>50</v>
      </c>
      <c r="B49" s="286">
        <f>C49*1.25</f>
        <v>31.25</v>
      </c>
      <c r="C49" s="280">
        <v>25</v>
      </c>
      <c r="D49" s="165"/>
      <c r="E49" s="288"/>
      <c r="F49" s="288"/>
      <c r="G49" s="288"/>
      <c r="H49" s="320"/>
      <c r="I49" s="301"/>
      <c r="J49" s="301">
        <f t="shared" si="3"/>
        <v>0</v>
      </c>
      <c r="K49" s="301"/>
      <c r="L49" s="292"/>
      <c r="M49" s="292"/>
      <c r="N49" s="292"/>
      <c r="O49" s="292"/>
      <c r="P49" s="292"/>
      <c r="Q49" s="292"/>
      <c r="R49" s="292"/>
      <c r="S49" s="303"/>
      <c r="T49" s="303"/>
      <c r="U49" s="303"/>
      <c r="V49" s="303"/>
    </row>
    <row r="50" spans="1:22" ht="17.25" customHeight="1">
      <c r="A50" s="315" t="s">
        <v>51</v>
      </c>
      <c r="B50" s="286">
        <f>C50*1.33</f>
        <v>33.25</v>
      </c>
      <c r="C50" s="280">
        <v>25</v>
      </c>
      <c r="D50" s="165"/>
      <c r="E50" s="318">
        <f>1.3*C50/100</f>
        <v>0.32500000000000001</v>
      </c>
      <c r="F50" s="318">
        <f>0.1*C50/100</f>
        <v>2.5000000000000001E-2</v>
      </c>
      <c r="G50" s="318">
        <f>7*C50/100</f>
        <v>1.75</v>
      </c>
      <c r="H50" s="320"/>
      <c r="I50" s="301">
        <v>0</v>
      </c>
      <c r="J50" s="301">
        <f t="shared" si="3"/>
        <v>0</v>
      </c>
      <c r="K50" s="301"/>
      <c r="L50" s="291"/>
      <c r="M50" s="291"/>
      <c r="N50" s="291"/>
      <c r="O50" s="292"/>
      <c r="P50" s="292"/>
      <c r="Q50" s="291"/>
      <c r="R50" s="291"/>
      <c r="S50" s="382"/>
      <c r="T50" s="382"/>
      <c r="U50" s="382"/>
      <c r="V50" s="382"/>
    </row>
    <row r="51" spans="1:22" ht="17.25" customHeight="1">
      <c r="A51" s="315" t="s">
        <v>32</v>
      </c>
      <c r="B51" s="286">
        <v>1</v>
      </c>
      <c r="C51" s="280">
        <v>1</v>
      </c>
      <c r="D51" s="165"/>
      <c r="E51" s="318"/>
      <c r="F51" s="318"/>
      <c r="G51" s="318"/>
      <c r="H51" s="320"/>
      <c r="I51" s="301">
        <v>0</v>
      </c>
      <c r="J51" s="301">
        <f t="shared" si="3"/>
        <v>0</v>
      </c>
      <c r="K51" s="301"/>
      <c r="L51" s="291"/>
      <c r="M51" s="291"/>
      <c r="N51" s="291"/>
      <c r="O51" s="292"/>
      <c r="P51" s="292"/>
      <c r="Q51" s="291"/>
      <c r="R51" s="291"/>
      <c r="S51" s="382"/>
      <c r="T51" s="382"/>
      <c r="U51" s="382"/>
      <c r="V51" s="382"/>
    </row>
    <row r="52" spans="1:22" s="69" customFormat="1" ht="18.75" customHeight="1">
      <c r="A52" s="293" t="s">
        <v>52</v>
      </c>
      <c r="B52" s="286">
        <f>C52*1.19</f>
        <v>23.799999999999997</v>
      </c>
      <c r="C52" s="280">
        <v>20</v>
      </c>
      <c r="D52" s="165"/>
      <c r="E52" s="318">
        <f>1.7*C52/100</f>
        <v>0.34</v>
      </c>
      <c r="F52" s="318">
        <v>0</v>
      </c>
      <c r="G52" s="318">
        <f>9.5*C52/100</f>
        <v>1.9</v>
      </c>
      <c r="H52" s="320"/>
      <c r="I52" s="301">
        <v>0</v>
      </c>
      <c r="J52" s="301">
        <f t="shared" si="3"/>
        <v>0</v>
      </c>
      <c r="K52" s="301"/>
      <c r="L52" s="292"/>
      <c r="M52" s="292"/>
      <c r="N52" s="292"/>
      <c r="O52" s="292"/>
      <c r="P52" s="292"/>
      <c r="Q52" s="292"/>
      <c r="R52" s="292"/>
      <c r="S52" s="303"/>
      <c r="T52" s="303"/>
      <c r="U52" s="303"/>
      <c r="V52" s="303"/>
    </row>
    <row r="53" spans="1:22" ht="18" customHeight="1">
      <c r="A53" s="293" t="s">
        <v>96</v>
      </c>
      <c r="B53" s="280">
        <v>5</v>
      </c>
      <c r="C53" s="280">
        <v>5</v>
      </c>
      <c r="D53" s="456"/>
      <c r="E53" s="457">
        <v>0</v>
      </c>
      <c r="F53" s="458">
        <f>99.9*C53/100</f>
        <v>4.9950000000000001</v>
      </c>
      <c r="G53" s="458">
        <v>0</v>
      </c>
      <c r="H53" s="320"/>
      <c r="I53" s="284">
        <v>0</v>
      </c>
      <c r="J53" s="284">
        <f t="shared" si="3"/>
        <v>0</v>
      </c>
      <c r="K53" s="301"/>
      <c r="L53" s="292"/>
      <c r="M53" s="292"/>
      <c r="N53" s="292"/>
      <c r="O53" s="292"/>
      <c r="P53" s="292"/>
      <c r="Q53" s="292"/>
      <c r="R53" s="292"/>
      <c r="S53" s="382"/>
      <c r="T53" s="382"/>
      <c r="U53" s="382"/>
      <c r="V53" s="382"/>
    </row>
    <row r="54" spans="1:22" ht="26.1" customHeight="1">
      <c r="A54" s="630" t="s">
        <v>194</v>
      </c>
      <c r="B54" s="630"/>
      <c r="C54" s="630"/>
      <c r="D54" s="275" t="s">
        <v>70</v>
      </c>
      <c r="E54" s="276">
        <f>E55+E56+E57+E58</f>
        <v>0.82600000000000007</v>
      </c>
      <c r="F54" s="276">
        <f>F55+F56+F57+F58</f>
        <v>5.7949999999999999</v>
      </c>
      <c r="G54" s="276">
        <f>G55+G56+G57+G58</f>
        <v>0.88600000000000001</v>
      </c>
      <c r="H54" s="297">
        <f>G54*4+F54*9+E54*4</f>
        <v>59.003</v>
      </c>
      <c r="I54" s="278"/>
      <c r="J54" s="368">
        <f>J55+J56+J57+J58</f>
        <v>0</v>
      </c>
      <c r="K54" s="278">
        <v>9.8000000000000007</v>
      </c>
      <c r="L54" s="278">
        <v>0.03</v>
      </c>
      <c r="M54" s="278">
        <v>0</v>
      </c>
      <c r="N54" s="278">
        <v>0.1</v>
      </c>
      <c r="O54" s="278">
        <v>22.5</v>
      </c>
      <c r="P54" s="278">
        <v>41.16</v>
      </c>
      <c r="Q54" s="278">
        <v>13.72</v>
      </c>
      <c r="R54" s="278">
        <v>0.59</v>
      </c>
      <c r="S54" s="382"/>
      <c r="T54" s="382"/>
      <c r="U54" s="382"/>
      <c r="V54" s="382"/>
    </row>
    <row r="55" spans="1:22" s="69" customFormat="1" ht="26.1" customHeight="1">
      <c r="A55" s="279" t="s">
        <v>71</v>
      </c>
      <c r="B55" s="286">
        <v>105</v>
      </c>
      <c r="C55" s="280">
        <v>100</v>
      </c>
      <c r="D55" s="280"/>
      <c r="E55" s="288">
        <f>0.8*C55/100</f>
        <v>0.8</v>
      </c>
      <c r="F55" s="288">
        <f>0.8*C55/100</f>
        <v>0.8</v>
      </c>
      <c r="G55" s="288">
        <f>0.8*C55/100</f>
        <v>0.8</v>
      </c>
      <c r="H55" s="318"/>
      <c r="I55" s="284">
        <v>0</v>
      </c>
      <c r="J55" s="284">
        <f>I55*B55/1000</f>
        <v>0</v>
      </c>
      <c r="K55" s="284"/>
      <c r="L55" s="278"/>
      <c r="M55" s="278"/>
      <c r="N55" s="278"/>
      <c r="O55" s="278"/>
      <c r="P55" s="278"/>
      <c r="Q55" s="278"/>
      <c r="R55" s="278"/>
      <c r="S55" s="303"/>
      <c r="T55" s="303"/>
      <c r="U55" s="303"/>
      <c r="V55" s="303"/>
    </row>
    <row r="56" spans="1:22" s="69" customFormat="1" ht="26.1" customHeight="1">
      <c r="A56" s="279" t="s">
        <v>72</v>
      </c>
      <c r="B56" s="286">
        <f>C56*1.02</f>
        <v>102</v>
      </c>
      <c r="C56" s="286">
        <v>100</v>
      </c>
      <c r="D56" s="280"/>
      <c r="E56" s="288"/>
      <c r="F56" s="288"/>
      <c r="G56" s="288"/>
      <c r="H56" s="282"/>
      <c r="I56" s="301"/>
      <c r="J56" s="284">
        <f>I56*B56/1000</f>
        <v>0</v>
      </c>
      <c r="K56" s="270"/>
      <c r="L56" s="419"/>
      <c r="M56" s="419"/>
      <c r="N56" s="419"/>
      <c r="O56" s="420"/>
      <c r="P56" s="420"/>
      <c r="Q56" s="419"/>
      <c r="R56" s="419"/>
      <c r="S56" s="303"/>
      <c r="T56" s="303"/>
      <c r="U56" s="303"/>
      <c r="V56" s="303"/>
    </row>
    <row r="57" spans="1:22" s="69" customFormat="1" ht="26.1" customHeight="1">
      <c r="A57" s="342" t="s">
        <v>73</v>
      </c>
      <c r="B57" s="287">
        <v>5</v>
      </c>
      <c r="C57" s="287">
        <v>5</v>
      </c>
      <c r="D57" s="280"/>
      <c r="E57" s="288">
        <f>0*C57/100</f>
        <v>0</v>
      </c>
      <c r="F57" s="288">
        <f>99.9*C57/100</f>
        <v>4.9950000000000001</v>
      </c>
      <c r="G57" s="288">
        <f>0*C57/100</f>
        <v>0</v>
      </c>
      <c r="H57" s="282"/>
      <c r="I57" s="284">
        <v>0</v>
      </c>
      <c r="J57" s="284">
        <f>I57*B57/1000</f>
        <v>0</v>
      </c>
      <c r="K57" s="270"/>
      <c r="L57" s="419"/>
      <c r="M57" s="419"/>
      <c r="N57" s="419"/>
      <c r="O57" s="420"/>
      <c r="P57" s="420"/>
      <c r="Q57" s="419"/>
      <c r="R57" s="419"/>
      <c r="S57" s="303"/>
      <c r="T57" s="303"/>
      <c r="U57" s="303"/>
      <c r="V57" s="303"/>
    </row>
    <row r="58" spans="1:22" s="69" customFormat="1" ht="26.1" customHeight="1">
      <c r="A58" s="279" t="s">
        <v>74</v>
      </c>
      <c r="B58" s="453">
        <f>C58*1.35</f>
        <v>2.7</v>
      </c>
      <c r="C58" s="280">
        <v>2</v>
      </c>
      <c r="D58" s="323"/>
      <c r="E58" s="288">
        <f>1.3*C58/100</f>
        <v>2.6000000000000002E-2</v>
      </c>
      <c r="F58" s="288">
        <f>0*C58/100</f>
        <v>0</v>
      </c>
      <c r="G58" s="288">
        <f>4.3*C58/100</f>
        <v>8.5999999999999993E-2</v>
      </c>
      <c r="H58" s="260"/>
      <c r="I58" s="284">
        <v>0</v>
      </c>
      <c r="J58" s="284">
        <f>I58*B58/1000</f>
        <v>0</v>
      </c>
      <c r="K58" s="306"/>
      <c r="L58" s="419"/>
      <c r="M58" s="419"/>
      <c r="N58" s="419"/>
      <c r="O58" s="420"/>
      <c r="P58" s="420"/>
      <c r="Q58" s="419"/>
      <c r="R58" s="419"/>
      <c r="S58" s="303"/>
      <c r="T58" s="303"/>
      <c r="U58" s="303"/>
      <c r="V58" s="303"/>
    </row>
    <row r="59" spans="1:22" s="69" customFormat="1" ht="26.1" customHeight="1">
      <c r="A59" s="635" t="s">
        <v>179</v>
      </c>
      <c r="B59" s="635"/>
      <c r="C59" s="635"/>
      <c r="D59" s="635"/>
      <c r="E59" s="635"/>
      <c r="F59" s="635"/>
      <c r="G59" s="635"/>
      <c r="H59" s="635"/>
      <c r="I59" s="635"/>
      <c r="J59" s="635"/>
      <c r="K59" s="635"/>
      <c r="L59" s="635"/>
      <c r="M59" s="635"/>
      <c r="N59" s="635"/>
      <c r="O59" s="635"/>
      <c r="P59" s="635"/>
      <c r="Q59" s="635"/>
      <c r="R59" s="635"/>
      <c r="S59" s="303"/>
      <c r="T59" s="303"/>
      <c r="U59" s="303"/>
      <c r="V59" s="303"/>
    </row>
    <row r="60" spans="1:22" s="69" customFormat="1" ht="26.1" customHeight="1">
      <c r="A60" s="274" t="s">
        <v>195</v>
      </c>
      <c r="B60" s="453"/>
      <c r="C60" s="280"/>
      <c r="D60" s="323" t="s">
        <v>94</v>
      </c>
      <c r="E60" s="276">
        <f>E61+E62</f>
        <v>13.6</v>
      </c>
      <c r="F60" s="276">
        <f>F61+F62</f>
        <v>5.6349999999999998</v>
      </c>
      <c r="G60" s="276">
        <f>G61+G62</f>
        <v>9.1999999999999993</v>
      </c>
      <c r="H60" s="297">
        <v>106</v>
      </c>
      <c r="I60" s="284"/>
      <c r="J60" s="284"/>
      <c r="K60" s="306"/>
      <c r="L60" s="419"/>
      <c r="M60" s="419"/>
      <c r="N60" s="419"/>
      <c r="O60" s="420"/>
      <c r="P60" s="420"/>
      <c r="Q60" s="419"/>
      <c r="R60" s="419"/>
      <c r="S60" s="303"/>
      <c r="T60" s="303"/>
      <c r="U60" s="303"/>
      <c r="V60" s="303"/>
    </row>
    <row r="61" spans="1:22" s="69" customFormat="1" ht="26.1" customHeight="1">
      <c r="A61" s="279" t="s">
        <v>196</v>
      </c>
      <c r="B61" s="453">
        <v>100</v>
      </c>
      <c r="C61" s="280">
        <v>80</v>
      </c>
      <c r="D61" s="323"/>
      <c r="E61" s="288">
        <f>17*C61/100</f>
        <v>13.6</v>
      </c>
      <c r="F61" s="288">
        <f>0.8*C61/100</f>
        <v>0.64</v>
      </c>
      <c r="G61" s="288">
        <f>11.5*C61/100</f>
        <v>9.1999999999999993</v>
      </c>
      <c r="H61" s="260"/>
      <c r="I61" s="284"/>
      <c r="J61" s="284"/>
      <c r="K61" s="306"/>
      <c r="L61" s="419"/>
      <c r="M61" s="419"/>
      <c r="N61" s="419"/>
      <c r="O61" s="420"/>
      <c r="P61" s="420"/>
      <c r="Q61" s="419"/>
      <c r="R61" s="419"/>
      <c r="S61" s="303"/>
      <c r="T61" s="303"/>
      <c r="U61" s="303"/>
      <c r="V61" s="303"/>
    </row>
    <row r="62" spans="1:22" s="69" customFormat="1" ht="26.1" customHeight="1">
      <c r="A62" s="342" t="s">
        <v>73</v>
      </c>
      <c r="B62" s="287">
        <v>5</v>
      </c>
      <c r="C62" s="287">
        <v>5</v>
      </c>
      <c r="D62" s="280"/>
      <c r="E62" s="288">
        <f>0*C62/100</f>
        <v>0</v>
      </c>
      <c r="F62" s="288">
        <f>99.9*C62/100</f>
        <v>4.9950000000000001</v>
      </c>
      <c r="G62" s="288">
        <f>0*C62/100</f>
        <v>0</v>
      </c>
      <c r="H62" s="459"/>
      <c r="I62" s="284"/>
      <c r="J62" s="284"/>
      <c r="K62" s="306"/>
      <c r="L62" s="419"/>
      <c r="M62" s="419"/>
      <c r="N62" s="419"/>
      <c r="O62" s="420"/>
      <c r="P62" s="420"/>
      <c r="Q62" s="419"/>
      <c r="R62" s="419"/>
      <c r="S62" s="303"/>
      <c r="T62" s="303"/>
      <c r="U62" s="303"/>
      <c r="V62" s="303"/>
    </row>
    <row r="63" spans="1:22" s="69" customFormat="1" ht="26.1" customHeight="1">
      <c r="A63" s="636" t="s">
        <v>197</v>
      </c>
      <c r="B63" s="636"/>
      <c r="C63" s="636"/>
      <c r="D63" s="275">
        <v>200</v>
      </c>
      <c r="E63" s="276">
        <f>E64+E66</f>
        <v>0.36</v>
      </c>
      <c r="F63" s="276">
        <f>F64+F66</f>
        <v>0</v>
      </c>
      <c r="G63" s="276">
        <f>G64+G66</f>
        <v>29.15</v>
      </c>
      <c r="H63" s="304">
        <v>103</v>
      </c>
      <c r="I63" s="301"/>
      <c r="J63" s="423">
        <f>J64+J65+J66</f>
        <v>0</v>
      </c>
      <c r="K63" s="278">
        <v>0.24</v>
      </c>
      <c r="L63" s="278">
        <v>0</v>
      </c>
      <c r="M63" s="278">
        <v>0</v>
      </c>
      <c r="N63" s="278">
        <v>0</v>
      </c>
      <c r="O63" s="278">
        <v>25</v>
      </c>
      <c r="P63" s="278">
        <v>18.71</v>
      </c>
      <c r="Q63" s="278">
        <v>2.57</v>
      </c>
      <c r="R63" s="278">
        <v>0.55000000000000004</v>
      </c>
      <c r="S63" s="303"/>
      <c r="T63" s="303"/>
      <c r="U63" s="303"/>
      <c r="V63" s="303"/>
    </row>
    <row r="64" spans="1:22" s="69" customFormat="1" ht="17.25" customHeight="1">
      <c r="A64" s="279" t="s">
        <v>198</v>
      </c>
      <c r="B64" s="280">
        <v>20</v>
      </c>
      <c r="C64" s="280">
        <v>20</v>
      </c>
      <c r="D64" s="275"/>
      <c r="E64" s="318">
        <f>1.8*C64/100</f>
        <v>0.36</v>
      </c>
      <c r="F64" s="318">
        <v>0</v>
      </c>
      <c r="G64" s="318">
        <f>70.9*C64/100</f>
        <v>14.18</v>
      </c>
      <c r="H64" s="277"/>
      <c r="I64" s="301">
        <v>0</v>
      </c>
      <c r="J64" s="284">
        <f>B64*I64/1000</f>
        <v>0</v>
      </c>
      <c r="K64" s="278"/>
      <c r="L64" s="278"/>
      <c r="M64" s="278"/>
      <c r="N64" s="278"/>
      <c r="O64" s="278"/>
      <c r="P64" s="278"/>
      <c r="Q64" s="278"/>
      <c r="R64" s="278"/>
      <c r="S64" s="303"/>
      <c r="T64" s="303"/>
      <c r="U64" s="303"/>
      <c r="V64" s="303"/>
    </row>
    <row r="65" spans="1:30" s="69" customFormat="1" ht="17.25" customHeight="1">
      <c r="A65" s="279" t="s">
        <v>29</v>
      </c>
      <c r="B65" s="280">
        <v>200</v>
      </c>
      <c r="C65" s="280">
        <v>200</v>
      </c>
      <c r="D65" s="460"/>
      <c r="E65" s="276"/>
      <c r="F65" s="276"/>
      <c r="G65" s="276"/>
      <c r="H65" s="277"/>
      <c r="I65" s="301"/>
      <c r="J65" s="284">
        <f>B65*I65/1000</f>
        <v>0</v>
      </c>
      <c r="K65" s="278"/>
      <c r="L65" s="278"/>
      <c r="M65" s="278"/>
      <c r="N65" s="278"/>
      <c r="O65" s="278"/>
      <c r="P65" s="278"/>
      <c r="Q65" s="278"/>
      <c r="R65" s="278"/>
      <c r="S65" s="303"/>
      <c r="T65" s="303"/>
      <c r="U65" s="303"/>
      <c r="V65" s="303"/>
    </row>
    <row r="66" spans="1:30" s="69" customFormat="1" ht="16.5" customHeight="1">
      <c r="A66" s="293" t="s">
        <v>31</v>
      </c>
      <c r="B66" s="165">
        <v>15</v>
      </c>
      <c r="C66" s="165">
        <v>15</v>
      </c>
      <c r="D66" s="461"/>
      <c r="E66" s="288">
        <v>0</v>
      </c>
      <c r="F66" s="288">
        <v>0</v>
      </c>
      <c r="G66" s="288">
        <f>99.8*C66/100</f>
        <v>14.97</v>
      </c>
      <c r="H66" s="266"/>
      <c r="I66" s="270">
        <v>0</v>
      </c>
      <c r="J66" s="284">
        <f>B66*I66/1000</f>
        <v>0</v>
      </c>
      <c r="K66" s="261"/>
      <c r="L66" s="261"/>
      <c r="M66" s="261"/>
      <c r="N66" s="261"/>
      <c r="O66" s="273"/>
      <c r="P66" s="273"/>
      <c r="Q66" s="261"/>
      <c r="R66" s="261"/>
      <c r="S66" s="303"/>
      <c r="T66" s="303"/>
      <c r="U66" s="303"/>
      <c r="V66" s="303"/>
    </row>
    <row r="67" spans="1:30" ht="19.5" customHeight="1">
      <c r="A67" s="360" t="s">
        <v>112</v>
      </c>
      <c r="B67" s="361">
        <v>150</v>
      </c>
      <c r="C67" s="362"/>
      <c r="D67" s="363">
        <v>150</v>
      </c>
      <c r="E67" s="364">
        <f>0.4*D67/100</f>
        <v>0.6</v>
      </c>
      <c r="F67" s="364">
        <v>0</v>
      </c>
      <c r="G67" s="364">
        <f>11.3*D67/100</f>
        <v>16.95</v>
      </c>
      <c r="H67" s="304">
        <f>E67*4+F67*9+G67*4</f>
        <v>70.2</v>
      </c>
      <c r="I67" s="284">
        <v>0</v>
      </c>
      <c r="J67" s="365">
        <f>D67*I67/1000</f>
        <v>0</v>
      </c>
      <c r="K67" s="278">
        <v>9.4615384615384599</v>
      </c>
      <c r="L67" s="278">
        <v>6.9230769230769207E-2</v>
      </c>
      <c r="M67" s="278">
        <v>0</v>
      </c>
      <c r="N67" s="278">
        <v>0.34615384615384598</v>
      </c>
      <c r="O67" s="278">
        <v>40.730769230769198</v>
      </c>
      <c r="P67" s="278">
        <v>72.557692307692307</v>
      </c>
      <c r="Q67" s="278">
        <v>18.230769230769202</v>
      </c>
      <c r="R67" s="278">
        <v>0</v>
      </c>
      <c r="S67" s="382"/>
      <c r="T67" s="382"/>
      <c r="U67" s="382"/>
      <c r="V67" s="382"/>
    </row>
    <row r="68" spans="1:30" ht="19.5" customHeight="1">
      <c r="A68" s="633" t="s">
        <v>76</v>
      </c>
      <c r="B68" s="633"/>
      <c r="C68" s="633"/>
      <c r="D68" s="308">
        <v>20</v>
      </c>
      <c r="E68" s="276">
        <f>7.6*D68/100</f>
        <v>1.52</v>
      </c>
      <c r="F68" s="276">
        <f>0.9*D68/100</f>
        <v>0.18</v>
      </c>
      <c r="G68" s="276">
        <f>48.4*D68/100</f>
        <v>9.68</v>
      </c>
      <c r="H68" s="271">
        <f>E68*4+F68*9+G68*4</f>
        <v>46.42</v>
      </c>
      <c r="I68" s="284">
        <v>0</v>
      </c>
      <c r="J68" s="423">
        <f>I68*D68/1000</f>
        <v>0</v>
      </c>
      <c r="K68" s="278">
        <v>0</v>
      </c>
      <c r="L68" s="278">
        <v>0.02</v>
      </c>
      <c r="M68" s="278">
        <v>0</v>
      </c>
      <c r="N68" s="278">
        <v>0.03</v>
      </c>
      <c r="O68" s="278">
        <v>2.99</v>
      </c>
      <c r="P68" s="278">
        <v>13</v>
      </c>
      <c r="Q68" s="278">
        <v>2.74</v>
      </c>
      <c r="R68" s="278">
        <v>0.31</v>
      </c>
      <c r="S68" s="382"/>
      <c r="T68" s="382"/>
      <c r="U68" s="382"/>
      <c r="V68" s="382"/>
    </row>
    <row r="69" spans="1:30" s="69" customFormat="1" ht="21" customHeight="1">
      <c r="A69" s="633" t="s">
        <v>41</v>
      </c>
      <c r="B69" s="633"/>
      <c r="C69" s="633"/>
      <c r="D69" s="308">
        <v>20</v>
      </c>
      <c r="E69" s="276">
        <f>6.6*D69/100</f>
        <v>1.32</v>
      </c>
      <c r="F69" s="276">
        <f>1.1*D69/100</f>
        <v>0.22</v>
      </c>
      <c r="G69" s="276">
        <f>41*D69/100</f>
        <v>8.1999999999999993</v>
      </c>
      <c r="H69" s="271">
        <f>E69*4+F69*9+G69*4</f>
        <v>40.059999999999995</v>
      </c>
      <c r="I69" s="284">
        <v>0</v>
      </c>
      <c r="J69" s="423">
        <f>I69*D69/1000</f>
        <v>0</v>
      </c>
      <c r="K69" s="278">
        <v>0</v>
      </c>
      <c r="L69" s="278">
        <v>3.3333333333333298E-2</v>
      </c>
      <c r="M69" s="278">
        <v>0</v>
      </c>
      <c r="N69" s="278">
        <v>0.32</v>
      </c>
      <c r="O69" s="278">
        <v>7</v>
      </c>
      <c r="P69" s="278">
        <v>31</v>
      </c>
      <c r="Q69" s="278">
        <v>8.1999999999999993</v>
      </c>
      <c r="R69" s="278">
        <v>0.57999999999999996</v>
      </c>
      <c r="S69" s="303"/>
      <c r="T69" s="303"/>
      <c r="U69" s="303"/>
      <c r="V69" s="303"/>
    </row>
    <row r="70" spans="1:30" s="69" customFormat="1" ht="18.75" customHeight="1">
      <c r="A70" s="637" t="s">
        <v>77</v>
      </c>
      <c r="B70" s="637"/>
      <c r="C70" s="637"/>
      <c r="D70" s="637"/>
      <c r="E70" s="462">
        <f>E71+E72</f>
        <v>7.3</v>
      </c>
      <c r="F70" s="462">
        <f>F71+F72</f>
        <v>21.5</v>
      </c>
      <c r="G70" s="462">
        <f>G71+G72</f>
        <v>30.45</v>
      </c>
      <c r="H70" s="271">
        <f>H71+H72</f>
        <v>344.5</v>
      </c>
      <c r="I70" s="284"/>
      <c r="J70" s="368">
        <f>J71+J72+J84</f>
        <v>0</v>
      </c>
      <c r="K70" s="301">
        <f t="shared" ref="K70:R70" si="4">K71+K74</f>
        <v>0.1</v>
      </c>
      <c r="L70" s="301">
        <f t="shared" si="4"/>
        <v>0.15625</v>
      </c>
      <c r="M70" s="301">
        <f t="shared" si="4"/>
        <v>71.2</v>
      </c>
      <c r="N70" s="301">
        <f t="shared" si="4"/>
        <v>0.5</v>
      </c>
      <c r="O70" s="301">
        <f t="shared" si="4"/>
        <v>408.2</v>
      </c>
      <c r="P70" s="301">
        <f t="shared" si="4"/>
        <v>487.3</v>
      </c>
      <c r="Q70" s="301">
        <f t="shared" si="4"/>
        <v>34.1</v>
      </c>
      <c r="R70" s="301">
        <f t="shared" si="4"/>
        <v>0.83000000000000007</v>
      </c>
      <c r="S70" s="303"/>
      <c r="T70" s="303"/>
      <c r="U70" s="303"/>
      <c r="V70" s="303"/>
    </row>
    <row r="71" spans="1:30" s="69" customFormat="1" ht="27" customHeight="1">
      <c r="A71" s="164" t="s">
        <v>199</v>
      </c>
      <c r="B71" s="165">
        <v>207</v>
      </c>
      <c r="C71" s="165"/>
      <c r="D71" s="166">
        <v>200</v>
      </c>
      <c r="E71" s="276">
        <f>2.8*D71/100</f>
        <v>5.6</v>
      </c>
      <c r="F71" s="276">
        <f>3.2*D71/100</f>
        <v>6.4</v>
      </c>
      <c r="G71" s="276">
        <f>4.1*D71/100</f>
        <v>8.1999999999999993</v>
      </c>
      <c r="H71" s="304">
        <f>E71*4+F71*9+G71*4</f>
        <v>112.8</v>
      </c>
      <c r="I71" s="284">
        <v>0</v>
      </c>
      <c r="J71" s="278">
        <f>I71*B71/1000</f>
        <v>0</v>
      </c>
      <c r="K71" s="278">
        <v>0</v>
      </c>
      <c r="L71" s="278">
        <v>0.1</v>
      </c>
      <c r="M71" s="278">
        <v>0</v>
      </c>
      <c r="N71" s="278">
        <v>0</v>
      </c>
      <c r="O71" s="278">
        <v>240</v>
      </c>
      <c r="P71" s="278">
        <v>266</v>
      </c>
      <c r="Q71" s="278">
        <v>5.2</v>
      </c>
      <c r="R71" s="278">
        <v>0.03</v>
      </c>
      <c r="S71" s="303"/>
      <c r="T71" s="303"/>
      <c r="U71" s="303"/>
      <c r="V71" s="303"/>
    </row>
    <row r="72" spans="1:30" s="377" customFormat="1" ht="21.75" customHeight="1">
      <c r="A72" s="630" t="s">
        <v>200</v>
      </c>
      <c r="B72" s="630"/>
      <c r="C72" s="630"/>
      <c r="D72" s="275">
        <v>50</v>
      </c>
      <c r="E72" s="276">
        <f>3.4*D72/100</f>
        <v>1.7</v>
      </c>
      <c r="F72" s="276">
        <f>30.2*D72/100</f>
        <v>15.1</v>
      </c>
      <c r="G72" s="276">
        <f>44.5*D72/100</f>
        <v>22.25</v>
      </c>
      <c r="H72" s="400">
        <f>G72*4+F72*9+E72*4</f>
        <v>231.70000000000002</v>
      </c>
      <c r="I72" s="284">
        <v>0</v>
      </c>
      <c r="J72" s="278">
        <f>I72*D72/1000</f>
        <v>0</v>
      </c>
      <c r="K72" s="306">
        <v>0</v>
      </c>
      <c r="L72" s="278">
        <v>5.2503750000000002E-2</v>
      </c>
      <c r="M72" s="278">
        <v>3.3750000000000002E-2</v>
      </c>
      <c r="N72" s="278">
        <v>1.6425000000000001</v>
      </c>
      <c r="O72" s="278">
        <v>20.71125</v>
      </c>
      <c r="P72" s="278">
        <v>67.353750000000005</v>
      </c>
      <c r="Q72" s="278">
        <v>11.5875</v>
      </c>
      <c r="R72" s="278">
        <v>0.65249999999999997</v>
      </c>
      <c r="S72" s="463"/>
      <c r="T72" s="463"/>
      <c r="U72" s="463"/>
      <c r="V72" s="463"/>
      <c r="W72" s="464"/>
      <c r="X72" s="464"/>
      <c r="Y72" s="464"/>
      <c r="Z72" s="464"/>
      <c r="AA72" s="464"/>
      <c r="AB72" s="464"/>
      <c r="AC72" s="464"/>
      <c r="AD72" s="464"/>
    </row>
    <row r="73" spans="1:30" s="69" customFormat="1" ht="18" customHeight="1">
      <c r="A73" s="639" t="s">
        <v>100</v>
      </c>
      <c r="B73" s="639"/>
      <c r="C73" s="639"/>
      <c r="D73" s="639"/>
      <c r="E73" s="639"/>
      <c r="F73" s="639"/>
      <c r="G73" s="639"/>
      <c r="H73" s="639"/>
      <c r="I73" s="639"/>
      <c r="J73" s="639"/>
      <c r="K73" s="639"/>
      <c r="L73" s="639"/>
      <c r="M73" s="639"/>
      <c r="N73" s="639"/>
      <c r="O73" s="639"/>
      <c r="P73" s="639"/>
      <c r="Q73" s="639"/>
      <c r="R73" s="639"/>
      <c r="S73" s="303"/>
      <c r="T73" s="303"/>
      <c r="U73" s="303"/>
      <c r="V73" s="303"/>
    </row>
    <row r="74" spans="1:30" ht="14.25" customHeight="1">
      <c r="A74" s="630" t="s">
        <v>201</v>
      </c>
      <c r="B74" s="630"/>
      <c r="C74" s="630"/>
      <c r="D74" s="275">
        <v>180</v>
      </c>
      <c r="E74" s="276">
        <v>14.2</v>
      </c>
      <c r="F74" s="276">
        <v>17</v>
      </c>
      <c r="G74" s="276">
        <v>41.1</v>
      </c>
      <c r="H74" s="277">
        <v>304</v>
      </c>
      <c r="I74" s="278"/>
      <c r="J74" s="278">
        <f>SUM(J75:J83)</f>
        <v>0</v>
      </c>
      <c r="K74" s="278">
        <v>0.1</v>
      </c>
      <c r="L74" s="278">
        <v>5.6250000000000001E-2</v>
      </c>
      <c r="M74" s="278">
        <v>71.2</v>
      </c>
      <c r="N74" s="278">
        <v>0.5</v>
      </c>
      <c r="O74" s="278">
        <v>168.2</v>
      </c>
      <c r="P74" s="278">
        <v>221.3</v>
      </c>
      <c r="Q74" s="278">
        <v>28.9</v>
      </c>
      <c r="R74" s="278">
        <v>0.8</v>
      </c>
      <c r="S74" s="382"/>
      <c r="T74" s="382"/>
      <c r="U74" s="382"/>
      <c r="V74" s="382"/>
    </row>
    <row r="75" spans="1:30" s="69" customFormat="1" ht="15" customHeight="1">
      <c r="A75" s="342" t="s">
        <v>125</v>
      </c>
      <c r="B75" s="316">
        <v>131</v>
      </c>
      <c r="C75" s="316">
        <v>130</v>
      </c>
      <c r="D75" s="343"/>
      <c r="E75" s="391"/>
      <c r="F75" s="391"/>
      <c r="G75" s="391"/>
      <c r="H75" s="391"/>
      <c r="I75" s="307">
        <v>0</v>
      </c>
      <c r="J75" s="307">
        <f>B75*I75/1000</f>
        <v>0</v>
      </c>
      <c r="K75" s="307"/>
      <c r="L75" s="307"/>
      <c r="M75" s="307"/>
      <c r="N75" s="307"/>
      <c r="O75" s="307"/>
      <c r="P75" s="307"/>
      <c r="Q75" s="307"/>
      <c r="R75" s="307"/>
      <c r="S75" s="303"/>
      <c r="T75" s="303"/>
      <c r="U75" s="303"/>
      <c r="V75" s="303"/>
    </row>
    <row r="76" spans="1:30" ht="14.25" customHeight="1">
      <c r="A76" s="279" t="s">
        <v>202</v>
      </c>
      <c r="B76" s="280">
        <v>7</v>
      </c>
      <c r="C76" s="280">
        <v>7</v>
      </c>
      <c r="D76" s="299"/>
      <c r="E76" s="359"/>
      <c r="F76" s="318"/>
      <c r="G76" s="318"/>
      <c r="H76" s="288"/>
      <c r="I76" s="301">
        <v>0</v>
      </c>
      <c r="J76" s="284">
        <f>B76*I76/1000</f>
        <v>0</v>
      </c>
      <c r="K76" s="301"/>
      <c r="L76" s="301"/>
      <c r="M76" s="301"/>
      <c r="N76" s="301"/>
      <c r="O76" s="301"/>
      <c r="P76" s="301"/>
      <c r="Q76" s="301"/>
      <c r="R76" s="301"/>
      <c r="S76" s="382"/>
      <c r="T76" s="382"/>
      <c r="U76" s="382"/>
      <c r="V76" s="382"/>
    </row>
    <row r="77" spans="1:30" s="69" customFormat="1" ht="13.5" customHeight="1">
      <c r="A77" s="279" t="s">
        <v>203</v>
      </c>
      <c r="B77" s="280">
        <v>30</v>
      </c>
      <c r="C77" s="280">
        <v>30</v>
      </c>
      <c r="D77" s="299"/>
      <c r="E77" s="359"/>
      <c r="F77" s="318"/>
      <c r="G77" s="318"/>
      <c r="H77" s="288"/>
      <c r="I77" s="301">
        <v>0</v>
      </c>
      <c r="J77" s="301">
        <f>I77*B77/40</f>
        <v>0</v>
      </c>
      <c r="K77" s="301"/>
      <c r="L77" s="301"/>
      <c r="M77" s="301"/>
      <c r="N77" s="301"/>
      <c r="O77" s="301"/>
      <c r="P77" s="301"/>
      <c r="Q77" s="301"/>
      <c r="R77" s="301"/>
      <c r="S77" s="303"/>
      <c r="T77" s="303"/>
      <c r="U77" s="303"/>
      <c r="V77" s="303"/>
    </row>
    <row r="78" spans="1:30" s="69" customFormat="1" ht="14.25" customHeight="1">
      <c r="A78" s="279" t="s">
        <v>31</v>
      </c>
      <c r="B78" s="280">
        <v>5</v>
      </c>
      <c r="C78" s="280">
        <v>5</v>
      </c>
      <c r="D78" s="299"/>
      <c r="E78" s="359"/>
      <c r="F78" s="318"/>
      <c r="G78" s="318"/>
      <c r="H78" s="288"/>
      <c r="I78" s="284">
        <v>0</v>
      </c>
      <c r="J78" s="284">
        <f>I78*B78/1000</f>
        <v>0</v>
      </c>
      <c r="K78" s="301"/>
      <c r="L78" s="301"/>
      <c r="M78" s="301"/>
      <c r="N78" s="301"/>
      <c r="O78" s="301"/>
      <c r="P78" s="301"/>
      <c r="Q78" s="301"/>
      <c r="R78" s="301"/>
      <c r="S78" s="303"/>
      <c r="T78" s="303"/>
      <c r="U78" s="303"/>
      <c r="V78" s="303"/>
    </row>
    <row r="79" spans="1:30" s="69" customFormat="1" ht="15" customHeight="1">
      <c r="A79" s="465" t="s">
        <v>120</v>
      </c>
      <c r="B79" s="286"/>
      <c r="C79" s="451">
        <v>34</v>
      </c>
      <c r="D79" s="299"/>
      <c r="E79" s="359"/>
      <c r="F79" s="318"/>
      <c r="G79" s="318"/>
      <c r="H79" s="288"/>
      <c r="I79" s="301"/>
      <c r="J79" s="301"/>
      <c r="K79" s="301"/>
      <c r="L79" s="301"/>
      <c r="M79" s="301"/>
      <c r="N79" s="301"/>
      <c r="O79" s="301"/>
      <c r="P79" s="301"/>
      <c r="Q79" s="301"/>
      <c r="R79" s="301"/>
      <c r="S79" s="303"/>
      <c r="T79" s="303"/>
      <c r="U79" s="303"/>
      <c r="V79" s="303"/>
    </row>
    <row r="80" spans="1:30" s="69" customFormat="1" ht="13.5" customHeight="1">
      <c r="A80" s="279" t="s">
        <v>31</v>
      </c>
      <c r="B80" s="280">
        <v>5</v>
      </c>
      <c r="C80" s="280">
        <v>5</v>
      </c>
      <c r="D80" s="299"/>
      <c r="E80" s="359"/>
      <c r="F80" s="318"/>
      <c r="G80" s="318"/>
      <c r="H80" s="288"/>
      <c r="I80" s="284">
        <v>0</v>
      </c>
      <c r="J80" s="284">
        <f>I80*B80/1000</f>
        <v>0</v>
      </c>
      <c r="K80" s="301"/>
      <c r="L80" s="301"/>
      <c r="M80" s="301"/>
      <c r="N80" s="301"/>
      <c r="O80" s="301"/>
      <c r="P80" s="301"/>
      <c r="Q80" s="301"/>
      <c r="R80" s="301"/>
      <c r="S80" s="303"/>
      <c r="T80" s="303"/>
      <c r="U80" s="303"/>
      <c r="V80" s="303"/>
    </row>
    <row r="81" spans="1:22" s="69" customFormat="1" ht="12.75" customHeight="1">
      <c r="A81" s="279" t="s">
        <v>62</v>
      </c>
      <c r="B81" s="280">
        <v>20</v>
      </c>
      <c r="C81" s="280">
        <v>20</v>
      </c>
      <c r="D81" s="299"/>
      <c r="E81" s="359"/>
      <c r="F81" s="318"/>
      <c r="G81" s="318"/>
      <c r="H81" s="288"/>
      <c r="I81" s="307">
        <v>0</v>
      </c>
      <c r="J81" s="307">
        <f>I81*B81/1000</f>
        <v>0</v>
      </c>
      <c r="K81" s="301"/>
      <c r="L81" s="301"/>
      <c r="M81" s="301"/>
      <c r="N81" s="301"/>
      <c r="O81" s="301"/>
      <c r="P81" s="301"/>
      <c r="Q81" s="301"/>
      <c r="R81" s="301"/>
      <c r="S81" s="303"/>
      <c r="T81" s="303"/>
      <c r="U81" s="303"/>
      <c r="V81" s="303"/>
    </row>
    <row r="82" spans="1:22" ht="14.25" customHeight="1">
      <c r="A82" s="466" t="s">
        <v>33</v>
      </c>
      <c r="B82" s="280">
        <v>14</v>
      </c>
      <c r="C82" s="280">
        <v>14</v>
      </c>
      <c r="D82" s="299"/>
      <c r="E82" s="359"/>
      <c r="F82" s="318"/>
      <c r="G82" s="318"/>
      <c r="H82" s="318"/>
      <c r="I82" s="284">
        <v>0</v>
      </c>
      <c r="J82" s="284">
        <f>B82*I82/1000</f>
        <v>0</v>
      </c>
      <c r="K82" s="284"/>
      <c r="L82" s="284"/>
      <c r="M82" s="284"/>
      <c r="N82" s="284"/>
      <c r="O82" s="284"/>
      <c r="P82" s="284"/>
      <c r="Q82" s="284"/>
      <c r="R82" s="284"/>
      <c r="S82" s="382"/>
      <c r="T82" s="382"/>
      <c r="U82" s="382"/>
      <c r="V82" s="382"/>
    </row>
    <row r="83" spans="1:22" ht="15.75" customHeight="1">
      <c r="A83" s="279" t="s">
        <v>204</v>
      </c>
      <c r="B83" s="280">
        <v>4</v>
      </c>
      <c r="C83" s="280">
        <v>4</v>
      </c>
      <c r="D83" s="299"/>
      <c r="E83" s="359"/>
      <c r="F83" s="318"/>
      <c r="G83" s="318"/>
      <c r="H83" s="282"/>
      <c r="I83" s="284">
        <v>0</v>
      </c>
      <c r="J83" s="284">
        <f>B83*I83/1000</f>
        <v>0</v>
      </c>
      <c r="K83" s="284"/>
      <c r="L83" s="284"/>
      <c r="M83" s="284"/>
      <c r="N83" s="284"/>
      <c r="O83" s="284"/>
      <c r="P83" s="284"/>
      <c r="Q83" s="284"/>
      <c r="R83" s="284"/>
      <c r="S83" s="382"/>
      <c r="T83" s="382"/>
      <c r="U83" s="382"/>
      <c r="V83" s="382"/>
    </row>
    <row r="84" spans="1:22" s="69" customFormat="1" ht="17.25" customHeight="1">
      <c r="A84" s="630"/>
      <c r="B84" s="630"/>
      <c r="C84" s="630"/>
      <c r="D84" s="275"/>
      <c r="E84" s="276">
        <f>E6+E24+E70</f>
        <v>47.886690000000002</v>
      </c>
      <c r="F84" s="276">
        <f>F6+F24+F70</f>
        <v>55.810040000000001</v>
      </c>
      <c r="G84" s="276">
        <f>G6+G24+G70</f>
        <v>234.75444999999999</v>
      </c>
      <c r="H84" s="400">
        <f>H6+H24+H70</f>
        <v>1664.8119200000001</v>
      </c>
      <c r="I84" s="284"/>
      <c r="J84" s="278"/>
      <c r="K84" s="278"/>
      <c r="L84" s="278"/>
      <c r="M84" s="278"/>
      <c r="N84" s="278"/>
      <c r="O84" s="278"/>
      <c r="P84" s="278"/>
      <c r="Q84" s="278"/>
      <c r="R84" s="278"/>
      <c r="S84" s="303"/>
      <c r="T84" s="303"/>
      <c r="U84" s="303"/>
      <c r="V84" s="303"/>
    </row>
    <row r="85" spans="1:22" s="69" customFormat="1" ht="23.25" customHeight="1">
      <c r="A85" s="164" t="s">
        <v>81</v>
      </c>
      <c r="B85" s="165"/>
      <c r="C85" s="165"/>
      <c r="D85" s="166"/>
      <c r="E85" s="276">
        <f>E15+E34+E81</f>
        <v>4.4539999999999997</v>
      </c>
      <c r="F85" s="276">
        <f>F15+F34+F81</f>
        <v>0.308</v>
      </c>
      <c r="G85" s="276">
        <f>G15+G34+G81</f>
        <v>32.251999999999995</v>
      </c>
      <c r="H85" s="304">
        <f>H15+H34+H81</f>
        <v>149.59599999999998</v>
      </c>
      <c r="I85" s="278"/>
      <c r="J85" s="278"/>
      <c r="K85" s="278"/>
      <c r="L85" s="278"/>
      <c r="M85" s="278"/>
      <c r="N85" s="278"/>
      <c r="O85" s="278"/>
      <c r="P85" s="278"/>
      <c r="Q85" s="278"/>
      <c r="R85" s="278"/>
      <c r="S85" s="303"/>
      <c r="T85" s="303"/>
      <c r="U85" s="303"/>
      <c r="V85" s="303"/>
    </row>
    <row r="86" spans="1:22" ht="26.1" customHeight="1">
      <c r="A86" s="342"/>
      <c r="B86" s="317"/>
      <c r="C86" s="316"/>
      <c r="D86" s="467"/>
      <c r="E86" s="390"/>
      <c r="F86" s="390"/>
      <c r="G86" s="390"/>
      <c r="H86" s="390"/>
      <c r="I86" s="270"/>
      <c r="J86" s="270"/>
      <c r="K86" s="270"/>
      <c r="L86" s="270"/>
      <c r="M86" s="270"/>
      <c r="N86" s="270"/>
      <c r="O86" s="270"/>
      <c r="P86" s="270"/>
      <c r="Q86" s="295"/>
      <c r="R86" s="295"/>
      <c r="S86" s="382"/>
      <c r="T86" s="382"/>
      <c r="U86" s="382"/>
      <c r="V86" s="382"/>
    </row>
    <row r="87" spans="1:22" ht="26.1" customHeight="1">
      <c r="A87" s="468"/>
      <c r="B87" s="316"/>
      <c r="C87" s="316"/>
      <c r="D87" s="467"/>
      <c r="E87" s="390"/>
      <c r="F87" s="390"/>
      <c r="G87" s="390"/>
      <c r="H87" s="390"/>
      <c r="I87" s="270"/>
      <c r="J87" s="270"/>
      <c r="K87" s="270"/>
      <c r="L87" s="270"/>
      <c r="M87" s="270"/>
      <c r="N87" s="270"/>
      <c r="O87" s="270"/>
      <c r="P87" s="270"/>
      <c r="Q87" s="295"/>
      <c r="R87" s="295"/>
      <c r="S87" s="382"/>
      <c r="T87" s="382"/>
      <c r="U87" s="382"/>
      <c r="V87" s="382"/>
    </row>
    <row r="88" spans="1:22" ht="26.1" customHeight="1">
      <c r="A88" s="468"/>
      <c r="B88" s="375"/>
      <c r="C88" s="316"/>
      <c r="D88" s="316"/>
      <c r="E88" s="390"/>
      <c r="F88" s="390"/>
      <c r="G88" s="390"/>
      <c r="H88" s="390"/>
      <c r="I88" s="270"/>
      <c r="J88" s="270"/>
      <c r="K88" s="295"/>
      <c r="L88" s="295"/>
      <c r="M88" s="295"/>
      <c r="N88" s="295"/>
      <c r="O88" s="295"/>
      <c r="P88" s="295"/>
      <c r="Q88" s="295"/>
      <c r="R88" s="295"/>
      <c r="S88" s="382"/>
      <c r="T88" s="382"/>
      <c r="U88" s="382"/>
      <c r="V88" s="382"/>
    </row>
    <row r="89" spans="1:22" ht="26.1" customHeight="1">
      <c r="A89" s="268"/>
      <c r="B89" s="433"/>
      <c r="C89" s="433"/>
      <c r="D89" s="269"/>
      <c r="E89" s="270"/>
      <c r="F89" s="270"/>
      <c r="G89" s="270"/>
      <c r="H89" s="469"/>
      <c r="I89" s="270"/>
      <c r="J89" s="270"/>
      <c r="K89" s="295"/>
      <c r="L89" s="295"/>
      <c r="M89" s="295"/>
      <c r="N89" s="295"/>
      <c r="O89" s="295"/>
      <c r="P89" s="295"/>
      <c r="Q89" s="295"/>
      <c r="R89" s="295"/>
      <c r="S89" s="382"/>
      <c r="T89" s="382"/>
      <c r="U89" s="382"/>
      <c r="V89" s="382"/>
    </row>
    <row r="90" spans="1:22" ht="26.1" customHeight="1">
      <c r="A90" s="641"/>
      <c r="B90" s="641"/>
      <c r="C90" s="641"/>
      <c r="D90" s="323"/>
      <c r="E90" s="259"/>
      <c r="F90" s="259"/>
      <c r="G90" s="259"/>
      <c r="H90" s="260"/>
      <c r="I90" s="306"/>
      <c r="J90" s="470"/>
      <c r="K90" s="306"/>
      <c r="L90" s="278"/>
      <c r="M90" s="278"/>
      <c r="N90" s="278"/>
      <c r="O90" s="278"/>
      <c r="P90" s="278"/>
      <c r="Q90" s="278"/>
      <c r="R90" s="278"/>
      <c r="S90" s="382"/>
      <c r="T90" s="382"/>
      <c r="U90" s="382"/>
      <c r="V90" s="382"/>
    </row>
    <row r="91" spans="1:22" ht="26.1" customHeight="1">
      <c r="A91" s="342"/>
      <c r="B91" s="317"/>
      <c r="C91" s="373"/>
      <c r="D91" s="323"/>
      <c r="E91" s="306"/>
      <c r="F91" s="259"/>
      <c r="G91" s="259"/>
      <c r="H91" s="260"/>
      <c r="I91" s="307"/>
      <c r="J91" s="301"/>
      <c r="K91" s="431"/>
      <c r="L91" s="292"/>
      <c r="M91" s="292"/>
      <c r="N91" s="292"/>
      <c r="O91" s="292"/>
      <c r="P91" s="292"/>
      <c r="Q91" s="292"/>
      <c r="R91" s="292"/>
      <c r="S91" s="382"/>
      <c r="T91" s="382"/>
      <c r="U91" s="382"/>
      <c r="V91" s="382"/>
    </row>
    <row r="92" spans="1:22" s="69" customFormat="1" ht="26.1" customHeight="1">
      <c r="A92" s="342"/>
      <c r="B92" s="317"/>
      <c r="C92" s="471"/>
      <c r="D92" s="316"/>
      <c r="E92" s="295"/>
      <c r="F92" s="295"/>
      <c r="G92" s="295"/>
      <c r="H92" s="260"/>
      <c r="I92" s="307"/>
      <c r="J92" s="301"/>
      <c r="K92" s="431"/>
      <c r="L92" s="292"/>
      <c r="M92" s="292"/>
      <c r="N92" s="292"/>
      <c r="O92" s="292"/>
      <c r="P92" s="292"/>
      <c r="Q92" s="292"/>
      <c r="R92" s="292"/>
      <c r="S92" s="303"/>
      <c r="T92" s="303"/>
      <c r="U92" s="303"/>
      <c r="V92" s="303"/>
    </row>
    <row r="93" spans="1:22" ht="26.1" customHeight="1">
      <c r="A93" s="342"/>
      <c r="B93" s="286"/>
      <c r="C93" s="280"/>
      <c r="D93" s="316"/>
      <c r="E93" s="295"/>
      <c r="F93" s="295"/>
      <c r="G93" s="295"/>
      <c r="H93" s="260"/>
      <c r="I93" s="301"/>
      <c r="J93" s="301"/>
      <c r="K93" s="431"/>
      <c r="L93" s="292"/>
      <c r="M93" s="292"/>
      <c r="N93" s="292"/>
      <c r="O93" s="292"/>
      <c r="P93" s="292"/>
      <c r="Q93" s="292"/>
      <c r="R93" s="292"/>
      <c r="S93" s="382"/>
      <c r="T93" s="382"/>
      <c r="U93" s="382"/>
      <c r="V93" s="382"/>
    </row>
    <row r="94" spans="1:22" ht="26.1" customHeight="1">
      <c r="A94" s="342"/>
      <c r="B94" s="286"/>
      <c r="C94" s="280"/>
      <c r="D94" s="316"/>
      <c r="E94" s="295"/>
      <c r="F94" s="295"/>
      <c r="G94" s="295"/>
      <c r="H94" s="260"/>
      <c r="I94" s="301"/>
      <c r="J94" s="301"/>
      <c r="K94" s="431"/>
      <c r="L94" s="292"/>
      <c r="M94" s="292"/>
      <c r="N94" s="292"/>
      <c r="O94" s="292"/>
      <c r="P94" s="292"/>
      <c r="Q94" s="292"/>
      <c r="R94" s="292"/>
      <c r="S94" s="382"/>
      <c r="T94" s="382"/>
      <c r="U94" s="382"/>
      <c r="V94" s="382"/>
    </row>
    <row r="95" spans="1:22" s="69" customFormat="1" ht="26.1" customHeight="1">
      <c r="A95" s="342"/>
      <c r="B95" s="286"/>
      <c r="C95" s="280"/>
      <c r="D95" s="316"/>
      <c r="E95" s="295"/>
      <c r="F95" s="295"/>
      <c r="G95" s="295"/>
      <c r="H95" s="260"/>
      <c r="I95" s="284"/>
      <c r="J95" s="301"/>
      <c r="K95" s="431"/>
      <c r="L95" s="292"/>
      <c r="M95" s="292"/>
      <c r="N95" s="292"/>
      <c r="O95" s="292"/>
      <c r="P95" s="292"/>
      <c r="Q95" s="292"/>
      <c r="R95" s="292"/>
      <c r="S95" s="303"/>
      <c r="T95" s="303"/>
      <c r="U95" s="303"/>
      <c r="V95" s="303"/>
    </row>
    <row r="96" spans="1:22" s="69" customFormat="1" ht="26.1" customHeight="1">
      <c r="A96" s="279"/>
      <c r="B96" s="305"/>
      <c r="C96" s="411"/>
      <c r="D96" s="165"/>
      <c r="E96" s="288"/>
      <c r="F96" s="288"/>
      <c r="G96" s="288"/>
      <c r="H96" s="260"/>
      <c r="I96" s="284"/>
      <c r="J96" s="301"/>
      <c r="K96" s="431"/>
      <c r="L96" s="292"/>
      <c r="M96" s="292"/>
      <c r="N96" s="292"/>
      <c r="O96" s="292"/>
      <c r="P96" s="292"/>
      <c r="Q96" s="292"/>
      <c r="R96" s="292"/>
      <c r="S96" s="303"/>
      <c r="T96" s="303"/>
      <c r="U96" s="303"/>
      <c r="V96" s="303"/>
    </row>
    <row r="97" spans="1:22" s="69" customFormat="1" ht="26.1" customHeight="1">
      <c r="A97" s="293"/>
      <c r="B97" s="286"/>
      <c r="C97" s="411"/>
      <c r="D97" s="165"/>
      <c r="E97" s="288"/>
      <c r="F97" s="288"/>
      <c r="G97" s="288"/>
      <c r="H97" s="320"/>
      <c r="I97" s="301"/>
      <c r="J97" s="301"/>
      <c r="K97" s="431"/>
      <c r="L97" s="292"/>
      <c r="M97" s="292"/>
      <c r="N97" s="292"/>
      <c r="O97" s="292"/>
      <c r="P97" s="292"/>
      <c r="Q97" s="292"/>
      <c r="R97" s="292"/>
      <c r="S97" s="303"/>
      <c r="T97" s="303"/>
      <c r="U97" s="303"/>
      <c r="V97" s="303"/>
    </row>
    <row r="98" spans="1:22" s="69" customFormat="1" ht="26.1" customHeight="1">
      <c r="A98" s="293"/>
      <c r="B98" s="286"/>
      <c r="C98" s="411"/>
      <c r="D98" s="165"/>
      <c r="E98" s="288"/>
      <c r="F98" s="288"/>
      <c r="G98" s="288"/>
      <c r="H98" s="320"/>
      <c r="I98" s="278"/>
      <c r="J98" s="301"/>
      <c r="K98" s="278"/>
      <c r="L98" s="278"/>
      <c r="M98" s="278"/>
      <c r="N98" s="278"/>
      <c r="O98" s="278"/>
      <c r="P98" s="278"/>
      <c r="Q98" s="278"/>
      <c r="R98" s="278"/>
      <c r="S98" s="303"/>
      <c r="T98" s="303"/>
      <c r="U98" s="303"/>
      <c r="V98" s="303"/>
    </row>
    <row r="99" spans="1:22" s="69" customFormat="1" ht="26.1" customHeight="1">
      <c r="A99" s="293"/>
      <c r="B99" s="286"/>
      <c r="C99" s="411"/>
      <c r="D99" s="165"/>
      <c r="E99" s="282"/>
      <c r="F99" s="282"/>
      <c r="G99" s="282"/>
      <c r="H99" s="320"/>
      <c r="I99" s="307"/>
      <c r="J99" s="301"/>
      <c r="K99" s="307"/>
      <c r="L99" s="307"/>
      <c r="M99" s="307"/>
      <c r="N99" s="307"/>
      <c r="O99" s="307"/>
      <c r="P99" s="307"/>
      <c r="Q99" s="307"/>
      <c r="R99" s="307"/>
      <c r="S99" s="303"/>
      <c r="T99" s="303"/>
      <c r="U99" s="303"/>
      <c r="V99" s="303"/>
    </row>
    <row r="100" spans="1:22" ht="26.1" customHeight="1">
      <c r="A100" s="472"/>
      <c r="B100" s="473"/>
      <c r="C100" s="474"/>
      <c r="D100" s="475"/>
      <c r="E100" s="288"/>
      <c r="F100" s="288"/>
      <c r="G100" s="288"/>
      <c r="H100" s="320"/>
      <c r="I100" s="431"/>
      <c r="J100" s="301"/>
      <c r="K100" s="417"/>
      <c r="L100" s="319"/>
      <c r="M100" s="319"/>
      <c r="N100" s="319"/>
      <c r="O100" s="431"/>
      <c r="P100" s="431"/>
      <c r="Q100" s="319"/>
      <c r="R100" s="319"/>
      <c r="S100" s="382"/>
      <c r="T100" s="382"/>
      <c r="U100" s="382"/>
      <c r="V100" s="382"/>
    </row>
    <row r="101" spans="1:22" s="69" customFormat="1" ht="26.1" customHeight="1">
      <c r="A101" s="472"/>
      <c r="B101" s="473"/>
      <c r="C101" s="474"/>
      <c r="D101" s="475"/>
      <c r="E101" s="288"/>
      <c r="F101" s="288"/>
      <c r="G101" s="288"/>
      <c r="H101" s="320"/>
      <c r="I101" s="307"/>
      <c r="J101" s="301"/>
      <c r="K101" s="476"/>
      <c r="L101" s="291"/>
      <c r="M101" s="291"/>
      <c r="N101" s="291"/>
      <c r="O101" s="292"/>
      <c r="P101" s="292"/>
      <c r="Q101" s="291"/>
      <c r="R101" s="291"/>
      <c r="S101" s="303"/>
      <c r="T101" s="303"/>
      <c r="U101" s="303"/>
      <c r="V101" s="303"/>
    </row>
    <row r="102" spans="1:22" s="69" customFormat="1" ht="26.1" customHeight="1">
      <c r="A102" s="323"/>
      <c r="B102" s="323"/>
      <c r="C102" s="323"/>
      <c r="D102" s="323"/>
      <c r="E102" s="270"/>
      <c r="F102" s="270"/>
      <c r="G102" s="270"/>
      <c r="H102" s="329"/>
      <c r="I102" s="307"/>
      <c r="J102" s="307"/>
      <c r="K102" s="476"/>
      <c r="L102" s="291"/>
      <c r="M102" s="291"/>
      <c r="N102" s="291"/>
      <c r="O102" s="292"/>
      <c r="P102" s="292"/>
      <c r="Q102" s="291"/>
      <c r="R102" s="291"/>
      <c r="S102" s="303"/>
      <c r="T102" s="303"/>
      <c r="U102" s="303"/>
      <c r="V102" s="303"/>
    </row>
    <row r="103" spans="1:22" s="123" customFormat="1" ht="26.1" customHeight="1">
      <c r="A103" s="638"/>
      <c r="B103" s="638"/>
      <c r="C103" s="638"/>
      <c r="D103" s="323"/>
      <c r="E103" s="276"/>
      <c r="F103" s="276"/>
      <c r="G103" s="276"/>
      <c r="H103" s="455"/>
      <c r="I103" s="307"/>
      <c r="J103" s="477"/>
      <c r="K103" s="476"/>
      <c r="L103" s="291"/>
      <c r="M103" s="291"/>
      <c r="N103" s="291"/>
      <c r="O103" s="292"/>
      <c r="P103" s="292"/>
      <c r="Q103" s="291"/>
      <c r="R103" s="291"/>
      <c r="S103" s="478"/>
      <c r="T103" s="478"/>
      <c r="U103" s="478"/>
      <c r="V103" s="478"/>
    </row>
    <row r="104" spans="1:22" s="69" customFormat="1" ht="26.1" customHeight="1">
      <c r="A104" s="310"/>
      <c r="B104" s="331"/>
      <c r="C104" s="280"/>
      <c r="D104" s="316"/>
      <c r="E104" s="313"/>
      <c r="F104" s="313"/>
      <c r="G104" s="313"/>
      <c r="H104" s="282"/>
      <c r="I104" s="307"/>
      <c r="J104" s="307"/>
      <c r="K104" s="476"/>
      <c r="L104" s="291"/>
      <c r="M104" s="291"/>
      <c r="N104" s="291"/>
      <c r="O104" s="292"/>
      <c r="P104" s="292"/>
      <c r="Q104" s="291"/>
      <c r="R104" s="291"/>
      <c r="S104" s="303"/>
      <c r="T104" s="303"/>
      <c r="U104" s="303"/>
      <c r="V104" s="303"/>
    </row>
    <row r="105" spans="1:22" s="69" customFormat="1" ht="26.1" customHeight="1">
      <c r="A105" s="310"/>
      <c r="B105" s="432"/>
      <c r="C105" s="280"/>
      <c r="D105" s="316"/>
      <c r="E105" s="282"/>
      <c r="F105" s="282"/>
      <c r="G105" s="282"/>
      <c r="H105" s="282"/>
      <c r="I105" s="301"/>
      <c r="J105" s="307"/>
      <c r="K105" s="417"/>
      <c r="L105" s="292"/>
      <c r="M105" s="292"/>
      <c r="N105" s="292"/>
      <c r="O105" s="292"/>
      <c r="P105" s="292"/>
      <c r="Q105" s="292"/>
      <c r="R105" s="292"/>
      <c r="S105" s="303"/>
      <c r="T105" s="303"/>
      <c r="U105" s="303"/>
      <c r="V105" s="303"/>
    </row>
    <row r="106" spans="1:22" s="69" customFormat="1" ht="26.1" customHeight="1">
      <c r="A106" s="279"/>
      <c r="B106" s="280"/>
      <c r="C106" s="280"/>
      <c r="D106" s="316"/>
      <c r="E106" s="282"/>
      <c r="F106" s="282"/>
      <c r="G106" s="282"/>
      <c r="H106" s="282"/>
      <c r="I106" s="301"/>
      <c r="J106" s="307"/>
      <c r="K106" s="417"/>
      <c r="L106" s="292"/>
      <c r="M106" s="292"/>
      <c r="N106" s="292"/>
      <c r="O106" s="292"/>
      <c r="P106" s="292"/>
      <c r="Q106" s="292"/>
      <c r="R106" s="292"/>
      <c r="S106" s="303"/>
      <c r="T106" s="303"/>
      <c r="U106" s="303"/>
      <c r="V106" s="303"/>
    </row>
    <row r="107" spans="1:22" ht="26.1" customHeight="1">
      <c r="A107" s="279"/>
      <c r="B107" s="280"/>
      <c r="C107" s="280"/>
      <c r="D107" s="316"/>
      <c r="E107" s="276"/>
      <c r="F107" s="276"/>
      <c r="G107" s="276"/>
      <c r="H107" s="282"/>
      <c r="I107" s="278"/>
      <c r="J107" s="307"/>
      <c r="K107" s="306"/>
      <c r="L107" s="278"/>
      <c r="M107" s="278"/>
      <c r="N107" s="278"/>
      <c r="O107" s="278"/>
      <c r="P107" s="278"/>
      <c r="Q107" s="278"/>
      <c r="R107" s="278"/>
      <c r="S107" s="382"/>
      <c r="T107" s="382"/>
      <c r="U107" s="382"/>
      <c r="V107" s="382"/>
    </row>
    <row r="108" spans="1:22" s="69" customFormat="1" ht="26.1" customHeight="1">
      <c r="A108" s="279"/>
      <c r="B108" s="280"/>
      <c r="C108" s="280"/>
      <c r="D108" s="316"/>
      <c r="E108" s="313"/>
      <c r="F108" s="313"/>
      <c r="G108" s="313"/>
      <c r="H108" s="282"/>
      <c r="I108" s="307"/>
      <c r="J108" s="307"/>
      <c r="K108" s="307"/>
      <c r="L108" s="307"/>
      <c r="M108" s="307"/>
      <c r="N108" s="307"/>
      <c r="O108" s="307"/>
      <c r="P108" s="307"/>
      <c r="Q108" s="307"/>
      <c r="R108" s="307"/>
      <c r="S108" s="303"/>
      <c r="T108" s="303"/>
      <c r="U108" s="303"/>
      <c r="V108" s="303"/>
    </row>
    <row r="109" spans="1:22" ht="26.1" customHeight="1">
      <c r="A109" s="279"/>
      <c r="B109" s="479"/>
      <c r="C109" s="474"/>
      <c r="D109" s="347"/>
      <c r="E109" s="276"/>
      <c r="F109" s="288"/>
      <c r="G109" s="288"/>
      <c r="H109" s="282"/>
      <c r="I109" s="307"/>
      <c r="J109" s="307"/>
      <c r="K109" s="307"/>
      <c r="L109" s="307"/>
      <c r="M109" s="307"/>
      <c r="N109" s="307"/>
      <c r="O109" s="307"/>
      <c r="P109" s="307"/>
      <c r="Q109" s="307"/>
      <c r="R109" s="307"/>
      <c r="S109" s="382"/>
      <c r="T109" s="382"/>
      <c r="U109" s="382"/>
      <c r="V109" s="382"/>
    </row>
    <row r="110" spans="1:22" ht="31.5" customHeight="1">
      <c r="A110" s="279"/>
      <c r="B110" s="317"/>
      <c r="C110" s="280"/>
      <c r="D110" s="316"/>
      <c r="E110" s="282"/>
      <c r="F110" s="282"/>
      <c r="G110" s="282"/>
      <c r="H110" s="282"/>
      <c r="I110" s="284"/>
      <c r="J110" s="307"/>
      <c r="K110" s="301"/>
      <c r="L110" s="422"/>
      <c r="M110" s="422"/>
      <c r="N110" s="422"/>
      <c r="O110" s="436"/>
      <c r="P110" s="436"/>
      <c r="Q110" s="422"/>
      <c r="R110" s="422"/>
      <c r="S110" s="382"/>
      <c r="T110" s="382"/>
      <c r="U110" s="382"/>
      <c r="V110" s="382"/>
    </row>
    <row r="111" spans="1:22" ht="26.1" customHeight="1">
      <c r="A111" s="279"/>
      <c r="B111" s="280"/>
      <c r="C111" s="280"/>
      <c r="D111" s="316"/>
      <c r="E111" s="288"/>
      <c r="F111" s="288"/>
      <c r="G111" s="288"/>
      <c r="H111" s="282"/>
      <c r="I111" s="284"/>
      <c r="J111" s="307"/>
      <c r="K111" s="301"/>
      <c r="L111" s="422"/>
      <c r="M111" s="422"/>
      <c r="N111" s="422"/>
      <c r="O111" s="436"/>
      <c r="P111" s="436"/>
      <c r="Q111" s="422"/>
      <c r="R111" s="422"/>
      <c r="S111" s="382"/>
      <c r="T111" s="382"/>
      <c r="U111" s="382"/>
      <c r="V111" s="382"/>
    </row>
    <row r="112" spans="1:22" s="69" customFormat="1" ht="26.1" customHeight="1">
      <c r="A112" s="480"/>
      <c r="B112" s="481"/>
      <c r="C112" s="482"/>
      <c r="D112" s="337"/>
      <c r="E112" s="270"/>
      <c r="F112" s="270"/>
      <c r="G112" s="270"/>
      <c r="H112" s="329"/>
      <c r="I112" s="263"/>
      <c r="J112" s="483"/>
      <c r="K112" s="278"/>
      <c r="L112" s="278"/>
      <c r="M112" s="278"/>
      <c r="N112" s="278"/>
      <c r="O112" s="278"/>
      <c r="P112" s="278"/>
      <c r="Q112" s="278"/>
      <c r="R112" s="278"/>
      <c r="S112" s="303"/>
      <c r="T112" s="303"/>
      <c r="U112" s="303"/>
      <c r="V112" s="303"/>
    </row>
    <row r="113" spans="1:22" ht="26.1" customHeight="1">
      <c r="A113" s="633"/>
      <c r="B113" s="633"/>
      <c r="C113" s="633"/>
      <c r="D113" s="347"/>
      <c r="E113" s="276"/>
      <c r="F113" s="276"/>
      <c r="G113" s="276"/>
      <c r="H113" s="304"/>
      <c r="I113" s="307"/>
      <c r="J113" s="307"/>
      <c r="K113" s="307"/>
      <c r="L113" s="291"/>
      <c r="M113" s="291"/>
      <c r="N113" s="291"/>
      <c r="O113" s="292"/>
      <c r="P113" s="292"/>
      <c r="Q113" s="291"/>
      <c r="R113" s="291"/>
      <c r="S113" s="382"/>
      <c r="T113" s="382"/>
      <c r="U113" s="382"/>
      <c r="V113" s="382"/>
    </row>
    <row r="114" spans="1:22" s="69" customFormat="1" ht="26.1" customHeight="1">
      <c r="A114" s="348"/>
      <c r="B114" s="349"/>
      <c r="C114" s="349"/>
      <c r="D114" s="349"/>
      <c r="E114" s="282"/>
      <c r="F114" s="282"/>
      <c r="G114" s="282"/>
      <c r="H114" s="282"/>
      <c r="I114" s="284"/>
      <c r="J114" s="307"/>
      <c r="K114" s="301"/>
      <c r="L114" s="301"/>
      <c r="M114" s="301"/>
      <c r="N114" s="301"/>
      <c r="O114" s="301"/>
      <c r="P114" s="301"/>
      <c r="Q114" s="301"/>
      <c r="R114" s="301"/>
      <c r="S114" s="303"/>
      <c r="T114" s="303"/>
      <c r="U114" s="303"/>
      <c r="V114" s="303"/>
    </row>
    <row r="115" spans="1:22" s="69" customFormat="1" ht="26.1" customHeight="1">
      <c r="A115" s="348"/>
      <c r="B115" s="349"/>
      <c r="C115" s="349"/>
      <c r="D115" s="349"/>
      <c r="E115" s="288"/>
      <c r="F115" s="288"/>
      <c r="G115" s="288"/>
      <c r="H115" s="282"/>
      <c r="I115" s="352"/>
      <c r="J115" s="307"/>
      <c r="K115" s="353"/>
      <c r="L115" s="353"/>
      <c r="M115" s="353"/>
      <c r="N115" s="353"/>
      <c r="O115" s="353"/>
      <c r="P115" s="353"/>
      <c r="Q115" s="353"/>
      <c r="R115" s="484"/>
      <c r="S115" s="303"/>
      <c r="T115" s="303"/>
      <c r="U115" s="303"/>
      <c r="V115" s="303"/>
    </row>
    <row r="116" spans="1:22" s="69" customFormat="1" ht="26.1" customHeight="1">
      <c r="A116" s="630"/>
      <c r="B116" s="630"/>
      <c r="C116" s="630"/>
      <c r="D116" s="275"/>
      <c r="E116" s="276"/>
      <c r="F116" s="276"/>
      <c r="G116" s="276"/>
      <c r="H116" s="297"/>
      <c r="I116" s="278"/>
      <c r="J116" s="354"/>
      <c r="K116" s="278"/>
      <c r="L116" s="278"/>
      <c r="M116" s="278"/>
      <c r="N116" s="278"/>
      <c r="O116" s="278"/>
      <c r="P116" s="278"/>
      <c r="Q116" s="278"/>
      <c r="R116" s="278"/>
      <c r="S116" s="303"/>
      <c r="T116" s="303"/>
      <c r="U116" s="303"/>
      <c r="V116" s="303"/>
    </row>
    <row r="117" spans="1:22" ht="26.1" customHeight="1">
      <c r="A117" s="279"/>
      <c r="B117" s="286"/>
      <c r="C117" s="280"/>
      <c r="D117" s="280"/>
      <c r="E117" s="288"/>
      <c r="F117" s="288"/>
      <c r="G117" s="288"/>
      <c r="H117" s="318"/>
      <c r="I117" s="284"/>
      <c r="J117" s="284"/>
      <c r="K117" s="284"/>
      <c r="L117" s="278"/>
      <c r="M117" s="278"/>
      <c r="N117" s="278"/>
      <c r="O117" s="278"/>
      <c r="P117" s="278"/>
      <c r="Q117" s="278"/>
      <c r="R117" s="278"/>
      <c r="S117" s="382"/>
      <c r="T117" s="382"/>
      <c r="U117" s="382"/>
      <c r="V117" s="382"/>
    </row>
    <row r="118" spans="1:22" s="69" customFormat="1" ht="26.1" customHeight="1">
      <c r="A118" s="279"/>
      <c r="B118" s="286"/>
      <c r="C118" s="286"/>
      <c r="D118" s="280"/>
      <c r="E118" s="288"/>
      <c r="F118" s="288"/>
      <c r="G118" s="288"/>
      <c r="H118" s="282"/>
      <c r="I118" s="301"/>
      <c r="J118" s="284"/>
      <c r="K118" s="270"/>
      <c r="L118" s="419"/>
      <c r="M118" s="419"/>
      <c r="N118" s="419"/>
      <c r="O118" s="420"/>
      <c r="P118" s="420"/>
      <c r="Q118" s="419"/>
      <c r="R118" s="419"/>
      <c r="S118" s="303"/>
      <c r="T118" s="303"/>
      <c r="U118" s="303"/>
      <c r="V118" s="303"/>
    </row>
    <row r="119" spans="1:22" ht="26.1" customHeight="1">
      <c r="A119" s="342"/>
      <c r="B119" s="287"/>
      <c r="C119" s="287"/>
      <c r="D119" s="280"/>
      <c r="E119" s="288"/>
      <c r="F119" s="288"/>
      <c r="G119" s="288"/>
      <c r="H119" s="282"/>
      <c r="I119" s="284"/>
      <c r="J119" s="284"/>
      <c r="K119" s="270"/>
      <c r="L119" s="419"/>
      <c r="M119" s="419"/>
      <c r="N119" s="419"/>
      <c r="O119" s="420"/>
      <c r="P119" s="420"/>
      <c r="Q119" s="419"/>
      <c r="R119" s="419"/>
      <c r="S119" s="382"/>
      <c r="T119" s="382"/>
      <c r="U119" s="382"/>
      <c r="V119" s="382"/>
    </row>
    <row r="120" spans="1:22" s="69" customFormat="1" ht="31.5" customHeight="1">
      <c r="A120" s="279"/>
      <c r="B120" s="453"/>
      <c r="C120" s="280"/>
      <c r="D120" s="323"/>
      <c r="E120" s="288"/>
      <c r="F120" s="288"/>
      <c r="G120" s="288"/>
      <c r="H120" s="260"/>
      <c r="I120" s="284"/>
      <c r="J120" s="284"/>
      <c r="K120" s="306"/>
      <c r="L120" s="419"/>
      <c r="M120" s="419"/>
      <c r="N120" s="419"/>
      <c r="O120" s="420"/>
      <c r="P120" s="420"/>
      <c r="Q120" s="419"/>
      <c r="R120" s="419"/>
      <c r="S120" s="303"/>
      <c r="T120" s="303"/>
      <c r="U120" s="303"/>
      <c r="V120" s="303"/>
    </row>
    <row r="121" spans="1:22" s="69" customFormat="1" ht="26.1" customHeight="1">
      <c r="A121" s="638"/>
      <c r="B121" s="638"/>
      <c r="C121" s="638"/>
      <c r="D121" s="275"/>
      <c r="E121" s="276"/>
      <c r="F121" s="276"/>
      <c r="G121" s="276"/>
      <c r="H121" s="304"/>
      <c r="I121" s="284"/>
      <c r="J121" s="354"/>
      <c r="K121" s="278"/>
      <c r="L121" s="278"/>
      <c r="M121" s="278"/>
      <c r="N121" s="278"/>
      <c r="O121" s="278"/>
      <c r="P121" s="278"/>
      <c r="Q121" s="278"/>
      <c r="R121" s="278"/>
      <c r="S121" s="303"/>
      <c r="T121" s="303"/>
      <c r="U121" s="303"/>
      <c r="V121" s="303"/>
    </row>
    <row r="122" spans="1:22" ht="26.1" customHeight="1">
      <c r="A122" s="293"/>
      <c r="B122" s="280"/>
      <c r="C122" s="280"/>
      <c r="D122" s="323"/>
      <c r="E122" s="259"/>
      <c r="F122" s="259"/>
      <c r="G122" s="259"/>
      <c r="H122" s="277"/>
      <c r="I122" s="284"/>
      <c r="J122" s="284"/>
      <c r="K122" s="306"/>
      <c r="L122" s="419"/>
      <c r="M122" s="419"/>
      <c r="N122" s="419"/>
      <c r="O122" s="420"/>
      <c r="P122" s="420"/>
      <c r="Q122" s="419"/>
      <c r="R122" s="419"/>
      <c r="S122" s="382"/>
      <c r="T122" s="382"/>
      <c r="U122" s="382"/>
      <c r="V122" s="382"/>
    </row>
    <row r="123" spans="1:22" ht="26.1" customHeight="1">
      <c r="A123" s="279"/>
      <c r="B123" s="280"/>
      <c r="C123" s="280"/>
      <c r="D123" s="275"/>
      <c r="E123" s="288"/>
      <c r="F123" s="288"/>
      <c r="G123" s="288"/>
      <c r="H123" s="277"/>
      <c r="I123" s="485"/>
      <c r="J123" s="485"/>
      <c r="K123" s="278"/>
      <c r="L123" s="278"/>
      <c r="M123" s="278"/>
      <c r="N123" s="278"/>
      <c r="O123" s="278"/>
      <c r="P123" s="278"/>
      <c r="Q123" s="278"/>
      <c r="R123" s="278"/>
      <c r="S123" s="382"/>
      <c r="T123" s="382"/>
      <c r="U123" s="382"/>
      <c r="V123" s="382"/>
    </row>
    <row r="124" spans="1:22" ht="26.1" customHeight="1">
      <c r="A124" s="633"/>
      <c r="B124" s="633"/>
      <c r="C124" s="633"/>
      <c r="D124" s="308"/>
      <c r="E124" s="276"/>
      <c r="F124" s="276"/>
      <c r="G124" s="276"/>
      <c r="H124" s="271"/>
      <c r="I124" s="278"/>
      <c r="J124" s="354"/>
      <c r="K124" s="278"/>
      <c r="L124" s="278"/>
      <c r="M124" s="278"/>
      <c r="N124" s="278"/>
      <c r="O124" s="278"/>
      <c r="P124" s="278"/>
      <c r="Q124" s="278"/>
      <c r="R124" s="278"/>
      <c r="S124" s="382"/>
      <c r="T124" s="382"/>
      <c r="U124" s="382"/>
      <c r="V124" s="382"/>
    </row>
    <row r="125" spans="1:22" s="69" customFormat="1" ht="26.1" customHeight="1">
      <c r="A125" s="633"/>
      <c r="B125" s="633"/>
      <c r="C125" s="633"/>
      <c r="D125" s="308"/>
      <c r="E125" s="276"/>
      <c r="F125" s="276"/>
      <c r="G125" s="276"/>
      <c r="H125" s="271"/>
      <c r="I125" s="284"/>
      <c r="J125" s="354"/>
      <c r="K125" s="306"/>
      <c r="L125" s="278"/>
      <c r="M125" s="278"/>
      <c r="N125" s="278"/>
      <c r="O125" s="278"/>
      <c r="P125" s="278"/>
      <c r="Q125" s="278"/>
      <c r="R125" s="306"/>
      <c r="S125" s="303"/>
      <c r="T125" s="303"/>
      <c r="U125" s="303"/>
      <c r="V125" s="303"/>
    </row>
    <row r="126" spans="1:22" ht="26.1" customHeight="1">
      <c r="A126" s="637"/>
      <c r="B126" s="637"/>
      <c r="C126" s="637"/>
      <c r="D126" s="637"/>
      <c r="E126" s="366"/>
      <c r="F126" s="366"/>
      <c r="G126" s="366"/>
      <c r="H126" s="271"/>
      <c r="I126" s="284"/>
      <c r="J126" s="368"/>
      <c r="K126" s="301"/>
      <c r="L126" s="301"/>
      <c r="M126" s="301"/>
      <c r="N126" s="301"/>
      <c r="O126" s="301"/>
      <c r="P126" s="301"/>
      <c r="Q126" s="301"/>
      <c r="R126" s="301"/>
      <c r="S126" s="382"/>
      <c r="T126" s="382"/>
      <c r="U126" s="382"/>
      <c r="V126" s="382"/>
    </row>
    <row r="127" spans="1:22" s="69" customFormat="1" ht="26.1" customHeight="1">
      <c r="A127" s="164"/>
      <c r="B127" s="165"/>
      <c r="C127" s="165"/>
      <c r="D127" s="166"/>
      <c r="E127" s="276"/>
      <c r="F127" s="276"/>
      <c r="G127" s="276"/>
      <c r="H127" s="304"/>
      <c r="I127" s="278"/>
      <c r="J127" s="278"/>
      <c r="K127" s="278"/>
      <c r="L127" s="278"/>
      <c r="M127" s="278"/>
      <c r="N127" s="278"/>
      <c r="O127" s="278"/>
      <c r="P127" s="278"/>
      <c r="Q127" s="278"/>
      <c r="R127" s="278"/>
      <c r="S127" s="303"/>
      <c r="T127" s="303"/>
      <c r="U127" s="303"/>
      <c r="V127" s="303"/>
    </row>
    <row r="128" spans="1:22" s="69" customFormat="1" ht="26.1" customHeight="1">
      <c r="A128" s="630"/>
      <c r="B128" s="630"/>
      <c r="C128" s="630"/>
      <c r="D128" s="275"/>
      <c r="E128" s="276"/>
      <c r="F128" s="276"/>
      <c r="G128" s="276"/>
      <c r="H128" s="400"/>
      <c r="I128" s="284"/>
      <c r="J128" s="278"/>
      <c r="K128" s="278"/>
      <c r="L128" s="278"/>
      <c r="M128" s="278"/>
      <c r="N128" s="278"/>
      <c r="O128" s="278"/>
      <c r="P128" s="278"/>
      <c r="Q128" s="278"/>
      <c r="R128" s="278"/>
      <c r="S128" s="303"/>
      <c r="T128" s="303"/>
      <c r="U128" s="303"/>
      <c r="V128" s="303"/>
    </row>
    <row r="129" spans="1:22" ht="26.1" customHeight="1">
      <c r="A129" s="443"/>
      <c r="B129" s="361"/>
      <c r="C129" s="362"/>
      <c r="D129" s="363"/>
      <c r="E129" s="364"/>
      <c r="F129" s="364"/>
      <c r="G129" s="364"/>
      <c r="H129" s="304"/>
      <c r="I129" s="278"/>
      <c r="J129" s="278"/>
      <c r="K129" s="278"/>
      <c r="L129" s="278"/>
      <c r="M129" s="278"/>
      <c r="N129" s="278"/>
      <c r="O129" s="278"/>
      <c r="P129" s="278"/>
      <c r="Q129" s="278"/>
      <c r="R129" s="278"/>
      <c r="S129" s="382"/>
      <c r="T129" s="382"/>
      <c r="U129" s="382"/>
      <c r="V129" s="382"/>
    </row>
    <row r="130" spans="1:22" s="69" customFormat="1" ht="26.1" customHeight="1">
      <c r="A130" s="647"/>
      <c r="B130" s="647"/>
      <c r="C130" s="647"/>
      <c r="D130" s="362"/>
      <c r="E130" s="397"/>
      <c r="F130" s="397"/>
      <c r="G130" s="397"/>
      <c r="H130" s="442"/>
      <c r="I130" s="397"/>
      <c r="J130" s="397"/>
      <c r="K130" s="397"/>
      <c r="L130" s="397"/>
      <c r="M130" s="397"/>
      <c r="N130" s="397"/>
      <c r="O130" s="397"/>
      <c r="P130" s="397"/>
      <c r="Q130" s="397"/>
      <c r="R130" s="397"/>
      <c r="S130" s="303"/>
      <c r="T130" s="303"/>
      <c r="U130" s="303"/>
      <c r="V130" s="303"/>
    </row>
    <row r="131" spans="1:22" s="69" customFormat="1" ht="26.1" customHeight="1">
      <c r="A131" s="443"/>
      <c r="B131" s="444"/>
      <c r="C131" s="445"/>
      <c r="D131" s="445"/>
      <c r="E131" s="382"/>
      <c r="F131" s="382"/>
      <c r="G131" s="382"/>
      <c r="H131" s="382"/>
      <c r="I131" s="382"/>
      <c r="J131" s="382"/>
      <c r="K131" s="303"/>
      <c r="L131" s="303"/>
      <c r="M131" s="303"/>
      <c r="N131" s="303"/>
      <c r="O131" s="303"/>
      <c r="P131" s="303"/>
      <c r="Q131" s="303"/>
      <c r="R131" s="303"/>
      <c r="S131" s="303"/>
      <c r="T131" s="303"/>
      <c r="U131" s="303"/>
      <c r="V131" s="303"/>
    </row>
    <row r="132" spans="1:22" ht="26.1" customHeight="1">
      <c r="A132" s="443"/>
      <c r="B132" s="443"/>
      <c r="C132" s="445"/>
      <c r="D132" s="445"/>
      <c r="E132" s="382"/>
      <c r="F132" s="382"/>
      <c r="G132" s="382"/>
      <c r="H132" s="382"/>
      <c r="I132" s="382"/>
      <c r="J132" s="382"/>
      <c r="K132" s="303"/>
      <c r="L132" s="303"/>
      <c r="M132" s="303"/>
      <c r="N132" s="303"/>
      <c r="O132" s="303"/>
      <c r="P132" s="303"/>
      <c r="Q132" s="303"/>
      <c r="R132" s="303"/>
      <c r="S132" s="382"/>
      <c r="T132" s="382"/>
      <c r="U132" s="382"/>
      <c r="V132" s="382"/>
    </row>
    <row r="133" spans="1:22" s="69" customFormat="1" ht="26.1" customHeight="1">
      <c r="A133" s="443"/>
      <c r="B133" s="444"/>
      <c r="C133" s="445"/>
      <c r="D133" s="445"/>
      <c r="E133" s="382"/>
      <c r="F133" s="382"/>
      <c r="G133" s="382"/>
      <c r="H133" s="382"/>
      <c r="I133" s="382"/>
      <c r="J133" s="382"/>
      <c r="K133" s="382"/>
      <c r="L133" s="382"/>
      <c r="M133" s="382"/>
      <c r="N133" s="382"/>
      <c r="O133" s="382"/>
      <c r="P133" s="382"/>
      <c r="Q133" s="382"/>
      <c r="R133" s="382"/>
      <c r="S133" s="303"/>
      <c r="T133" s="303"/>
      <c r="U133" s="303"/>
      <c r="V133" s="303"/>
    </row>
    <row r="134" spans="1:22" s="69" customFormat="1" ht="26.1" customHeight="1">
      <c r="A134" s="443"/>
      <c r="B134" s="444"/>
      <c r="C134" s="445"/>
      <c r="D134" s="445"/>
      <c r="E134" s="445"/>
      <c r="F134" s="445"/>
      <c r="G134" s="445"/>
      <c r="H134" s="445"/>
      <c r="I134" s="445"/>
      <c r="J134" s="445"/>
      <c r="K134" s="486"/>
      <c r="L134" s="486"/>
      <c r="M134" s="486"/>
      <c r="N134" s="486"/>
      <c r="O134" s="486"/>
      <c r="P134" s="486"/>
      <c r="Q134" s="486"/>
      <c r="R134" s="486"/>
    </row>
    <row r="135" spans="1:22" ht="26.1" customHeight="1">
      <c r="A135" s="443"/>
      <c r="B135" s="444"/>
      <c r="C135" s="445"/>
      <c r="D135" s="445"/>
      <c r="E135" s="445"/>
      <c r="F135" s="445"/>
      <c r="G135" s="445"/>
      <c r="H135" s="445"/>
      <c r="I135" s="445"/>
      <c r="J135" s="445"/>
      <c r="K135" s="445"/>
      <c r="L135" s="445"/>
      <c r="M135" s="445"/>
      <c r="N135" s="445"/>
      <c r="O135" s="445"/>
      <c r="P135" s="445"/>
      <c r="Q135" s="445"/>
      <c r="R135" s="445"/>
    </row>
    <row r="136" spans="1:22" s="69" customFormat="1" ht="26.1" customHeight="1">
      <c r="A136" s="443"/>
      <c r="B136" s="444"/>
      <c r="C136" s="445"/>
      <c r="D136" s="445"/>
      <c r="E136" s="445"/>
      <c r="F136" s="445"/>
      <c r="G136" s="445"/>
      <c r="H136" s="445"/>
      <c r="I136" s="445"/>
      <c r="J136" s="445"/>
      <c r="K136" s="486"/>
      <c r="L136" s="486"/>
      <c r="M136" s="486"/>
      <c r="N136" s="486"/>
      <c r="O136" s="486"/>
      <c r="P136" s="486"/>
      <c r="Q136" s="486"/>
      <c r="R136" s="486"/>
    </row>
    <row r="137" spans="1:22" s="69" customFormat="1" ht="26.1" customHeight="1">
      <c r="A137" s="443"/>
      <c r="B137" s="443"/>
      <c r="C137" s="445"/>
      <c r="D137" s="445"/>
      <c r="E137" s="445"/>
      <c r="F137" s="445"/>
      <c r="G137" s="445"/>
      <c r="H137" s="445"/>
      <c r="I137" s="445"/>
      <c r="J137" s="445"/>
      <c r="K137" s="486"/>
      <c r="L137" s="486"/>
      <c r="M137" s="486"/>
      <c r="N137" s="486"/>
      <c r="O137" s="486"/>
      <c r="P137" s="486"/>
      <c r="Q137" s="486"/>
      <c r="R137" s="486"/>
    </row>
    <row r="138" spans="1:22" ht="26.1" customHeight="1">
      <c r="A138" s="443"/>
      <c r="B138" s="444"/>
      <c r="C138" s="445"/>
      <c r="D138" s="445"/>
      <c r="E138" s="445"/>
      <c r="F138" s="445"/>
      <c r="G138" s="445"/>
      <c r="H138" s="445"/>
      <c r="I138" s="445"/>
      <c r="J138" s="445"/>
      <c r="K138" s="445"/>
      <c r="L138" s="445"/>
      <c r="M138" s="445"/>
      <c r="N138" s="445"/>
      <c r="O138" s="445"/>
      <c r="P138" s="445"/>
      <c r="Q138" s="445"/>
      <c r="R138" s="445"/>
    </row>
    <row r="139" spans="1:22" s="69" customFormat="1" ht="26.1" customHeight="1">
      <c r="A139" s="443"/>
      <c r="B139" s="443"/>
      <c r="C139" s="445"/>
      <c r="D139" s="445"/>
      <c r="E139" s="445"/>
      <c r="F139" s="445"/>
      <c r="G139" s="445"/>
      <c r="H139" s="445"/>
      <c r="I139" s="445"/>
      <c r="J139" s="445"/>
      <c r="K139" s="486"/>
      <c r="L139" s="486"/>
      <c r="M139" s="486"/>
      <c r="N139" s="486"/>
      <c r="O139" s="486"/>
      <c r="P139" s="486"/>
      <c r="Q139" s="486"/>
      <c r="R139" s="486"/>
    </row>
    <row r="140" spans="1:22" s="69" customFormat="1" ht="26.1" customHeight="1">
      <c r="A140" s="443"/>
      <c r="B140" s="444"/>
      <c r="C140" s="445"/>
      <c r="D140" s="445"/>
      <c r="E140" s="445"/>
      <c r="F140" s="445"/>
      <c r="G140" s="445"/>
      <c r="H140" s="445"/>
      <c r="I140" s="24"/>
      <c r="J140" s="24"/>
    </row>
    <row r="141" spans="1:22" s="69" customFormat="1" ht="33.75" customHeight="1">
      <c r="A141" s="443"/>
      <c r="B141" s="444"/>
      <c r="C141" s="445"/>
      <c r="D141" s="445"/>
      <c r="E141" s="445"/>
      <c r="F141" s="445"/>
      <c r="G141" s="445"/>
      <c r="H141" s="445"/>
      <c r="I141" s="24"/>
      <c r="J141" s="24"/>
    </row>
    <row r="142" spans="1:22" s="69" customFormat="1" ht="33.75" customHeight="1">
      <c r="A142" s="443"/>
      <c r="B142" s="443"/>
      <c r="C142" s="445"/>
      <c r="D142" s="445"/>
      <c r="E142" s="445"/>
      <c r="F142" s="445"/>
      <c r="G142" s="445"/>
      <c r="H142" s="445"/>
      <c r="I142" s="24"/>
      <c r="J142" s="24"/>
    </row>
    <row r="143" spans="1:22" s="24" customFormat="1" ht="26.1" customHeight="1">
      <c r="A143" s="443"/>
      <c r="B143" s="444"/>
      <c r="C143" s="445"/>
      <c r="D143" s="445"/>
      <c r="E143" s="445"/>
      <c r="F143" s="445"/>
      <c r="G143" s="445"/>
      <c r="H143" s="445"/>
    </row>
    <row r="144" spans="1:22" s="69" customFormat="1" ht="26.1" customHeight="1">
      <c r="A144" s="176"/>
      <c r="B144" s="177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1:18" s="175" customFormat="1" ht="26.1" customHeight="1">
      <c r="A145" s="176"/>
      <c r="B145" s="177"/>
      <c r="C145" s="24"/>
      <c r="D145" s="24"/>
      <c r="E145" s="24"/>
      <c r="F145" s="24"/>
      <c r="G145" s="24"/>
      <c r="H145" s="24"/>
      <c r="I145" s="24"/>
      <c r="J145" s="24"/>
      <c r="K145" s="69"/>
      <c r="L145" s="69"/>
      <c r="M145" s="69"/>
      <c r="N145" s="69"/>
      <c r="O145" s="69"/>
      <c r="P145" s="69"/>
      <c r="Q145" s="69"/>
      <c r="R145" s="69"/>
    </row>
    <row r="146" spans="1:18" s="69" customFormat="1" ht="33.75" customHeight="1">
      <c r="A146" s="176"/>
      <c r="B146" s="177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</row>
    <row r="147" spans="1:18" s="24" customFormat="1" ht="29.25" customHeight="1">
      <c r="A147" s="176"/>
      <c r="B147" s="176"/>
      <c r="K147" s="69"/>
      <c r="L147" s="69"/>
      <c r="M147" s="69"/>
      <c r="N147" s="69"/>
      <c r="O147" s="69"/>
      <c r="P147" s="69"/>
      <c r="Q147" s="69"/>
      <c r="R147" s="69"/>
    </row>
    <row r="148" spans="1:18" s="69" customFormat="1" ht="43.5" customHeight="1">
      <c r="A148" s="176"/>
      <c r="B148" s="176"/>
      <c r="C148" s="24"/>
      <c r="D148" s="24"/>
      <c r="E148" s="24"/>
      <c r="F148" s="24"/>
      <c r="G148" s="24"/>
      <c r="H148" s="24"/>
      <c r="I148" s="24"/>
      <c r="J148" s="24"/>
    </row>
    <row r="149" spans="1:18" s="24" customFormat="1" ht="26.1" customHeight="1">
      <c r="A149" s="176"/>
      <c r="B149" s="177"/>
    </row>
    <row r="150" spans="1:18" s="24" customFormat="1" ht="26.1" customHeight="1">
      <c r="A150" s="199"/>
      <c r="B150" s="199"/>
    </row>
    <row r="151" spans="1:18" s="24" customFormat="1" ht="26.1" customHeight="1">
      <c r="A151" s="199"/>
      <c r="B151" s="200"/>
      <c r="K151" s="69"/>
      <c r="L151" s="69"/>
      <c r="M151" s="69"/>
      <c r="N151" s="69"/>
      <c r="O151" s="69"/>
      <c r="P151" s="69"/>
      <c r="Q151" s="69"/>
      <c r="R151" s="69"/>
    </row>
    <row r="152" spans="1:18" s="24" customFormat="1" ht="26.1" customHeight="1">
      <c r="A152" s="185"/>
      <c r="B152" s="186"/>
      <c r="K152" s="69"/>
      <c r="L152" s="69"/>
      <c r="M152" s="69"/>
      <c r="N152" s="69"/>
      <c r="O152" s="69"/>
      <c r="P152" s="69"/>
      <c r="Q152" s="69"/>
      <c r="R152" s="69"/>
    </row>
    <row r="153" spans="1:18" s="24" customFormat="1" ht="26.1" customHeight="1">
      <c r="A153" s="185"/>
      <c r="B153" s="185"/>
      <c r="K153" s="69"/>
      <c r="L153" s="69"/>
      <c r="M153" s="69"/>
      <c r="N153" s="69"/>
      <c r="O153" s="69"/>
      <c r="P153" s="69"/>
      <c r="Q153" s="69"/>
      <c r="R153" s="69"/>
    </row>
    <row r="154" spans="1:18" s="24" customFormat="1" ht="26.1" customHeight="1">
      <c r="A154" s="188"/>
      <c r="B154" s="188"/>
      <c r="K154" s="69"/>
      <c r="L154" s="69"/>
      <c r="M154" s="69"/>
      <c r="N154" s="69"/>
      <c r="O154" s="69"/>
      <c r="P154" s="69"/>
      <c r="Q154" s="69"/>
      <c r="R154" s="69"/>
    </row>
    <row r="155" spans="1:18" s="69" customFormat="1" ht="26.1" customHeight="1">
      <c r="A155" s="188"/>
      <c r="B155" s="189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</row>
    <row r="156" spans="1:18" s="69" customFormat="1" ht="26.1" customHeight="1">
      <c r="A156" s="176"/>
      <c r="B156" s="177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</row>
    <row r="157" spans="1:18" s="69" customFormat="1" ht="26.1" customHeight="1">
      <c r="A157" s="176"/>
      <c r="B157" s="177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</row>
    <row r="158" spans="1:18" s="73" customFormat="1" ht="26.1" customHeight="1">
      <c r="A158" s="176"/>
      <c r="B158" s="177"/>
      <c r="C158" s="24"/>
      <c r="D158" s="24"/>
      <c r="E158" s="24"/>
      <c r="F158" s="24"/>
      <c r="G158" s="24"/>
      <c r="H158" s="24"/>
      <c r="I158" s="24"/>
      <c r="J158" s="24"/>
      <c r="K158" s="69"/>
      <c r="L158" s="69"/>
      <c r="M158" s="69"/>
      <c r="N158" s="69"/>
      <c r="O158" s="69"/>
      <c r="P158" s="69"/>
      <c r="Q158" s="69"/>
      <c r="R158" s="69"/>
    </row>
    <row r="159" spans="1:18" s="69" customFormat="1" ht="26.1" customHeight="1">
      <c r="A159" s="176"/>
      <c r="B159" s="176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</row>
    <row r="160" spans="1:18" s="24" customFormat="1" ht="26.1" customHeight="1">
      <c r="A160" s="176"/>
      <c r="B160" s="176"/>
      <c r="K160" s="69"/>
      <c r="L160" s="69"/>
      <c r="M160" s="69"/>
      <c r="N160" s="69"/>
      <c r="O160" s="69"/>
      <c r="P160" s="69"/>
      <c r="Q160" s="69"/>
      <c r="R160" s="69"/>
    </row>
    <row r="161" spans="1:18" s="69" customFormat="1" ht="26.1" customHeight="1">
      <c r="A161" s="176"/>
      <c r="B161" s="176"/>
      <c r="C161" s="24"/>
      <c r="D161" s="24"/>
      <c r="E161" s="24"/>
      <c r="F161" s="24"/>
      <c r="G161" s="24"/>
      <c r="H161" s="24"/>
      <c r="I161" s="24"/>
      <c r="J161" s="24"/>
    </row>
    <row r="162" spans="1:18" s="69" customFormat="1" ht="26.1" customHeight="1">
      <c r="A162" s="176"/>
      <c r="B162" s="177"/>
      <c r="C162" s="24"/>
      <c r="D162" s="24"/>
      <c r="E162" s="24"/>
      <c r="F162" s="24"/>
      <c r="G162" s="24"/>
      <c r="H162" s="24"/>
      <c r="I162" s="24"/>
      <c r="J162" s="24"/>
    </row>
    <row r="163" spans="1:18" s="24" customFormat="1" ht="26.1" customHeight="1">
      <c r="A163" s="176"/>
      <c r="B163" s="176"/>
    </row>
    <row r="164" spans="1:18" s="69" customFormat="1" ht="26.1" customHeight="1">
      <c r="A164" s="176"/>
      <c r="B164" s="177"/>
      <c r="C164" s="24"/>
      <c r="D164" s="24"/>
      <c r="E164" s="24"/>
      <c r="F164" s="24"/>
      <c r="G164" s="24"/>
      <c r="H164" s="24"/>
      <c r="I164" s="24"/>
      <c r="J164" s="24"/>
    </row>
    <row r="165" spans="1:18" s="69" customFormat="1" ht="26.1" customHeight="1">
      <c r="A165" s="170"/>
      <c r="B165" s="171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</row>
    <row r="166" spans="1:18" s="69" customFormat="1" ht="26.1" customHeight="1">
      <c r="A166" s="170"/>
      <c r="B166" s="171"/>
      <c r="C166" s="24"/>
      <c r="D166" s="24"/>
      <c r="E166" s="24"/>
      <c r="F166" s="24"/>
      <c r="G166" s="24"/>
      <c r="H166" s="24"/>
      <c r="I166" s="24"/>
      <c r="J166" s="24"/>
    </row>
    <row r="167" spans="1:18" s="69" customFormat="1" ht="26.1" customHeight="1">
      <c r="A167" s="170"/>
      <c r="B167" s="170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</row>
    <row r="168" spans="1:18" s="69" customFormat="1" ht="26.1" customHeight="1">
      <c r="A168" s="170"/>
      <c r="B168" s="171"/>
      <c r="C168" s="24"/>
      <c r="D168" s="24"/>
      <c r="E168" s="24"/>
      <c r="F168" s="24"/>
      <c r="G168" s="24"/>
      <c r="H168" s="24"/>
      <c r="I168" s="24"/>
      <c r="J168" s="24"/>
    </row>
    <row r="169" spans="1:18" s="24" customFormat="1" ht="26.1" customHeight="1">
      <c r="A169" s="170"/>
      <c r="B169" s="170"/>
    </row>
    <row r="170" spans="1:18" s="24" customFormat="1" ht="29.25" customHeight="1">
      <c r="A170" s="170"/>
      <c r="B170" s="171"/>
    </row>
    <row r="171" spans="1:18" s="69" customFormat="1" ht="26.1" customHeight="1">
      <c r="A171" s="170"/>
      <c r="B171" s="170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</row>
    <row r="172" spans="1:18" s="24" customFormat="1" ht="26.1" customHeight="1">
      <c r="A172" s="170"/>
      <c r="B172" s="171"/>
      <c r="K172" s="69"/>
      <c r="L172" s="69"/>
      <c r="M172" s="69"/>
      <c r="N172" s="69"/>
      <c r="O172" s="69"/>
      <c r="P172" s="69"/>
      <c r="Q172" s="69"/>
      <c r="R172" s="69"/>
    </row>
    <row r="173" spans="1:18" s="69" customFormat="1" ht="26.1" customHeight="1">
      <c r="A173" s="170"/>
      <c r="B173" s="170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</row>
    <row r="174" spans="1:18" s="69" customFormat="1" ht="26.1" customHeight="1">
      <c r="A174" s="170"/>
      <c r="B174" s="170"/>
      <c r="C174" s="24"/>
      <c r="D174" s="24"/>
      <c r="E174" s="24"/>
      <c r="F174" s="24"/>
      <c r="G174" s="24"/>
      <c r="H174" s="24"/>
      <c r="I174" s="24"/>
      <c r="J174" s="24"/>
    </row>
    <row r="175" spans="1:18" s="24" customFormat="1" ht="26.1" customHeight="1">
      <c r="A175" s="170"/>
      <c r="B175" s="170"/>
      <c r="K175" s="69"/>
      <c r="L175" s="69"/>
      <c r="M175" s="69"/>
      <c r="N175" s="69"/>
      <c r="O175" s="69"/>
      <c r="P175" s="69"/>
      <c r="Q175" s="69"/>
      <c r="R175" s="69"/>
    </row>
    <row r="176" spans="1:18" s="24" customFormat="1" ht="26.1" customHeight="1">
      <c r="A176" s="170"/>
      <c r="B176" s="171"/>
    </row>
    <row r="177" spans="1:18" s="69" customFormat="1" ht="26.1" customHeight="1">
      <c r="A177" s="170"/>
      <c r="B177" s="170"/>
      <c r="C177" s="24"/>
      <c r="D177" s="24"/>
      <c r="E177" s="24"/>
      <c r="F177" s="24"/>
      <c r="G177" s="24"/>
      <c r="H177" s="24"/>
      <c r="I177" s="24"/>
      <c r="J177" s="24"/>
    </row>
    <row r="178" spans="1:18" s="69" customFormat="1" ht="30.75" customHeight="1">
      <c r="A178" s="170"/>
      <c r="B178" s="171"/>
      <c r="C178" s="24"/>
      <c r="D178" s="24"/>
      <c r="E178" s="24"/>
      <c r="F178" s="24"/>
      <c r="G178" s="24"/>
      <c r="H178" s="24"/>
      <c r="I178" s="24"/>
      <c r="J178" s="24"/>
    </row>
    <row r="179" spans="1:18" s="69" customFormat="1" ht="26.1" customHeight="1">
      <c r="A179" s="170"/>
      <c r="B179" s="171"/>
      <c r="C179" s="24"/>
      <c r="D179" s="24"/>
      <c r="E179" s="24"/>
      <c r="F179" s="24"/>
      <c r="G179" s="24"/>
      <c r="H179" s="24"/>
      <c r="I179" s="123"/>
      <c r="J179" s="123"/>
      <c r="K179" s="88"/>
      <c r="L179" s="88"/>
      <c r="M179" s="88"/>
      <c r="N179" s="88"/>
      <c r="O179" s="88"/>
      <c r="P179" s="88"/>
      <c r="Q179" s="88"/>
      <c r="R179" s="88"/>
    </row>
    <row r="180" spans="1:18" s="24" customFormat="1" ht="26.1" customHeight="1">
      <c r="A180" s="170"/>
      <c r="B180" s="170"/>
      <c r="K180" s="69"/>
      <c r="L180" s="69"/>
      <c r="M180" s="69"/>
      <c r="N180" s="69"/>
      <c r="O180" s="69"/>
      <c r="P180" s="69"/>
      <c r="Q180" s="69"/>
      <c r="R180" s="69"/>
    </row>
    <row r="181" spans="1:18" s="69" customFormat="1" ht="26.1" customHeight="1">
      <c r="A181" s="170"/>
      <c r="B181" s="171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</row>
    <row r="182" spans="1:18" s="24" customFormat="1" ht="26.1" customHeight="1">
      <c r="A182" s="170"/>
      <c r="B182" s="171"/>
      <c r="K182" s="69"/>
      <c r="L182" s="69"/>
      <c r="M182" s="69"/>
      <c r="N182" s="69"/>
      <c r="O182" s="69"/>
      <c r="P182" s="69"/>
      <c r="Q182" s="69"/>
      <c r="R182" s="69"/>
    </row>
    <row r="183" spans="1:18" s="69" customFormat="1" ht="26.1" customHeight="1">
      <c r="A183" s="172"/>
      <c r="B183" s="173"/>
      <c r="C183" s="123"/>
      <c r="D183" s="123"/>
      <c r="E183" s="123"/>
      <c r="F183" s="123"/>
      <c r="G183" s="123"/>
      <c r="H183" s="123"/>
      <c r="I183" s="24"/>
      <c r="J183" s="24"/>
      <c r="K183" s="24"/>
      <c r="L183" s="24"/>
      <c r="M183" s="24"/>
      <c r="N183" s="24"/>
      <c r="O183" s="24"/>
      <c r="P183" s="24"/>
      <c r="Q183" s="24"/>
      <c r="R183" s="24"/>
    </row>
    <row r="184" spans="1:18" s="24" customFormat="1" ht="26.1" customHeight="1">
      <c r="A184" s="170"/>
      <c r="B184" s="171"/>
      <c r="K184" s="69"/>
      <c r="L184" s="69"/>
      <c r="M184" s="69"/>
      <c r="N184" s="69"/>
      <c r="O184" s="69"/>
      <c r="P184" s="69"/>
      <c r="Q184" s="69"/>
      <c r="R184" s="69"/>
    </row>
    <row r="185" spans="1:18" s="24" customFormat="1" ht="26.1" customHeight="1">
      <c r="A185" s="170"/>
      <c r="B185" s="170"/>
      <c r="K185" s="69"/>
      <c r="L185" s="69"/>
      <c r="M185" s="69"/>
      <c r="N185" s="69"/>
      <c r="O185" s="69"/>
      <c r="P185" s="69"/>
      <c r="Q185" s="69"/>
      <c r="R185" s="69"/>
    </row>
    <row r="186" spans="1:18" s="24" customFormat="1" ht="26.1" customHeight="1">
      <c r="A186" s="170"/>
      <c r="B186" s="171"/>
    </row>
    <row r="187" spans="1:18" s="69" customFormat="1" ht="26.1" customHeight="1">
      <c r="A187" s="170"/>
      <c r="B187" s="170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</row>
    <row r="188" spans="1:18" s="24" customFormat="1" ht="26.1" customHeight="1">
      <c r="A188" s="170"/>
      <c r="B188" s="171"/>
    </row>
    <row r="189" spans="1:18" s="69" customFormat="1" ht="26.1" customHeight="1">
      <c r="A189" s="176"/>
      <c r="B189" s="177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</row>
    <row r="190" spans="1:18" s="69" customFormat="1" ht="40.5" customHeight="1">
      <c r="A190" s="178"/>
      <c r="B190" s="178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</row>
    <row r="191" spans="1:18" s="24" customFormat="1" ht="40.5" customHeight="1">
      <c r="A191" s="178"/>
      <c r="B191" s="178"/>
    </row>
    <row r="192" spans="1:18" s="69" customFormat="1" ht="26.1" customHeight="1">
      <c r="A192" s="178"/>
      <c r="B192" s="178"/>
      <c r="C192" s="24"/>
      <c r="D192" s="24"/>
      <c r="E192" s="24"/>
      <c r="F192" s="24"/>
      <c r="G192" s="24"/>
      <c r="H192" s="24"/>
      <c r="I192" s="24"/>
      <c r="J192" s="24"/>
    </row>
    <row r="193" spans="1:18" s="69" customFormat="1" ht="26.1" customHeight="1">
      <c r="A193" s="178"/>
      <c r="B193" s="178"/>
      <c r="C193" s="24"/>
      <c r="D193" s="24"/>
      <c r="E193" s="24"/>
      <c r="F193" s="24"/>
      <c r="G193" s="24"/>
      <c r="H193" s="24"/>
      <c r="I193" s="24"/>
      <c r="J193" s="24"/>
    </row>
    <row r="194" spans="1:18" s="69" customFormat="1" ht="26.1" customHeight="1">
      <c r="A194" s="178"/>
      <c r="B194" s="178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</row>
    <row r="195" spans="1:18" s="24" customFormat="1" ht="26.1" customHeight="1">
      <c r="A195" s="178"/>
      <c r="B195" s="178"/>
    </row>
    <row r="196" spans="1:18" s="24" customFormat="1" ht="33.75" customHeight="1">
      <c r="A196" s="178"/>
      <c r="B196" s="179"/>
    </row>
    <row r="197" spans="1:18" s="24" customFormat="1" ht="33.75" customHeight="1">
      <c r="A197" s="178"/>
      <c r="B197" s="179"/>
    </row>
    <row r="198" spans="1:18" s="69" customFormat="1" ht="33.75" customHeight="1">
      <c r="A198" s="178"/>
      <c r="B198" s="178"/>
      <c r="C198" s="24"/>
      <c r="D198" s="24"/>
      <c r="E198" s="24"/>
      <c r="F198" s="24"/>
      <c r="G198" s="24"/>
      <c r="H198" s="24"/>
      <c r="I198" s="24"/>
      <c r="J198" s="24"/>
    </row>
    <row r="199" spans="1:18" s="69" customFormat="1" ht="26.1" customHeight="1">
      <c r="A199" s="178"/>
      <c r="B199" s="178"/>
      <c r="C199" s="24"/>
      <c r="D199" s="24"/>
      <c r="E199" s="24"/>
      <c r="F199" s="24"/>
      <c r="G199" s="24"/>
      <c r="H199" s="24"/>
      <c r="I199" s="24"/>
      <c r="J199" s="24"/>
      <c r="K199" s="190" t="e">
        <f>#REF!</f>
        <v>#REF!</v>
      </c>
    </row>
    <row r="200" spans="1:18" s="69" customFormat="1" ht="26.1" customHeight="1">
      <c r="A200" s="178"/>
      <c r="B200" s="178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</row>
    <row r="201" spans="1:18" s="69" customFormat="1" ht="26.1" customHeight="1">
      <c r="A201" s="178"/>
      <c r="B201" s="178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</row>
    <row r="202" spans="1:18" s="69" customFormat="1" ht="26.1" customHeight="1">
      <c r="A202" s="178"/>
      <c r="B202" s="179"/>
      <c r="C202" s="24"/>
      <c r="D202" s="24"/>
      <c r="E202" s="24"/>
      <c r="F202" s="24"/>
      <c r="G202" s="24"/>
      <c r="H202" s="24"/>
      <c r="I202" s="24"/>
      <c r="J202" s="24"/>
    </row>
    <row r="203" spans="1:18" s="69" customFormat="1" ht="26.1" customHeight="1">
      <c r="A203" s="178"/>
      <c r="B203" s="179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</row>
    <row r="204" spans="1:18" s="69" customFormat="1" ht="26.1" customHeight="1">
      <c r="A204" s="178"/>
      <c r="B204" s="178"/>
      <c r="C204" s="24"/>
      <c r="D204" s="24"/>
      <c r="E204" s="24"/>
      <c r="F204" s="24"/>
      <c r="G204" s="24"/>
      <c r="H204" s="24"/>
      <c r="I204" s="24"/>
      <c r="J204" s="24"/>
    </row>
    <row r="205" spans="1:18" s="69" customFormat="1" ht="26.1" customHeight="1">
      <c r="A205" s="178"/>
      <c r="B205" s="178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 s="24" customFormat="1" ht="26.1" customHeight="1">
      <c r="A206" s="178"/>
      <c r="B206" s="179"/>
      <c r="K206" s="69"/>
      <c r="L206" s="69"/>
      <c r="M206" s="69"/>
      <c r="N206" s="69"/>
      <c r="O206" s="69"/>
      <c r="P206" s="69"/>
      <c r="Q206" s="69"/>
      <c r="R206" s="69"/>
    </row>
    <row r="207" spans="1:18" s="24" customFormat="1" ht="28.5" customHeight="1">
      <c r="A207" s="178"/>
      <c r="B207" s="178"/>
      <c r="K207" s="69"/>
      <c r="L207" s="69"/>
      <c r="M207" s="69"/>
      <c r="N207" s="69"/>
      <c r="O207" s="69"/>
      <c r="P207" s="69"/>
      <c r="Q207" s="69"/>
      <c r="R207" s="69"/>
    </row>
    <row r="208" spans="1:18" s="24" customFormat="1" ht="32.25" customHeight="1">
      <c r="A208" s="178"/>
      <c r="B208" s="179"/>
      <c r="K208" s="69"/>
      <c r="L208" s="69"/>
      <c r="M208" s="69"/>
      <c r="N208" s="69"/>
      <c r="O208" s="69"/>
      <c r="P208" s="69"/>
      <c r="Q208" s="69"/>
      <c r="R208" s="69"/>
    </row>
    <row r="209" spans="1:18" s="69" customFormat="1" ht="26.1" customHeight="1">
      <c r="A209" s="178"/>
      <c r="B209" s="178"/>
      <c r="C209" s="24"/>
      <c r="D209" s="24"/>
      <c r="E209" s="24"/>
      <c r="F209" s="24"/>
      <c r="G209" s="24"/>
      <c r="H209" s="24"/>
      <c r="I209" s="24"/>
      <c r="J209" s="24"/>
    </row>
    <row r="210" spans="1:18" s="69" customFormat="1" ht="26.1" customHeight="1">
      <c r="A210" s="178"/>
      <c r="B210" s="179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</row>
    <row r="211" spans="1:18" s="24" customFormat="1" ht="26.1" customHeight="1">
      <c r="A211" s="178"/>
      <c r="B211" s="179"/>
      <c r="K211" s="69"/>
      <c r="L211" s="69"/>
      <c r="M211" s="69"/>
      <c r="N211" s="69"/>
      <c r="O211" s="69"/>
      <c r="P211" s="69"/>
      <c r="Q211" s="69"/>
      <c r="R211" s="69"/>
    </row>
    <row r="212" spans="1:18" s="69" customFormat="1" ht="26.1" customHeight="1">
      <c r="A212" s="178"/>
      <c r="B212" s="179"/>
      <c r="C212" s="24"/>
      <c r="D212" s="24"/>
      <c r="E212" s="24"/>
      <c r="F212" s="24"/>
      <c r="G212" s="24"/>
      <c r="H212" s="24"/>
      <c r="I212" s="24"/>
      <c r="J212" s="24"/>
    </row>
    <row r="213" spans="1:18" s="24" customFormat="1" ht="26.1" customHeight="1">
      <c r="A213" s="178"/>
      <c r="B213" s="179"/>
      <c r="K213" s="69"/>
      <c r="L213" s="69"/>
      <c r="M213" s="69"/>
      <c r="N213" s="69"/>
      <c r="O213" s="69"/>
      <c r="P213" s="69"/>
      <c r="Q213" s="69"/>
      <c r="R213" s="69"/>
    </row>
    <row r="214" spans="1:18" s="24" customFormat="1" ht="26.1" customHeight="1">
      <c r="A214" s="181"/>
      <c r="B214" s="181"/>
      <c r="K214" s="69"/>
      <c r="L214" s="69"/>
      <c r="M214" s="69"/>
      <c r="N214" s="69"/>
      <c r="O214" s="69"/>
      <c r="P214" s="69"/>
      <c r="Q214" s="69"/>
      <c r="R214" s="69"/>
    </row>
    <row r="215" spans="1:18" s="24" customFormat="1" ht="26.1" customHeight="1">
      <c r="A215" s="181"/>
      <c r="B215" s="182"/>
      <c r="K215" s="69"/>
      <c r="L215" s="69"/>
      <c r="M215" s="69"/>
      <c r="N215" s="69"/>
      <c r="O215" s="69"/>
      <c r="P215" s="69"/>
      <c r="Q215" s="69"/>
      <c r="R215" s="69"/>
    </row>
    <row r="216" spans="1:18" s="69" customFormat="1" ht="26.1" customHeight="1">
      <c r="A216" s="183"/>
      <c r="B216" s="184"/>
      <c r="C216" s="24"/>
      <c r="D216" s="24"/>
      <c r="E216" s="24"/>
      <c r="F216" s="24"/>
      <c r="G216" s="24"/>
      <c r="H216" s="24"/>
      <c r="I216" s="24"/>
      <c r="J216" s="24"/>
      <c r="K216" s="175"/>
      <c r="L216" s="175"/>
      <c r="M216" s="175"/>
      <c r="N216" s="175"/>
      <c r="O216" s="175"/>
      <c r="P216" s="175"/>
      <c r="Q216" s="175"/>
      <c r="R216" s="175"/>
    </row>
    <row r="217" spans="1:18" s="69" customFormat="1" ht="26.1" customHeight="1">
      <c r="A217" s="183"/>
      <c r="B217" s="18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</row>
    <row r="218" spans="1:18" s="24" customFormat="1" ht="26.1" customHeight="1">
      <c r="A218" s="183"/>
      <c r="B218" s="184"/>
    </row>
    <row r="219" spans="1:18" s="69" customFormat="1" ht="26.1" customHeight="1">
      <c r="A219" s="185"/>
      <c r="B219" s="186"/>
      <c r="C219" s="24"/>
      <c r="D219" s="24"/>
      <c r="E219" s="24"/>
      <c r="F219" s="24"/>
      <c r="G219" s="24"/>
      <c r="H219" s="24"/>
      <c r="I219" s="24"/>
      <c r="J219" s="24"/>
    </row>
    <row r="220" spans="1:18" s="69" customFormat="1" ht="26.1" customHeight="1">
      <c r="A220" s="187"/>
      <c r="B220" s="187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</row>
    <row r="221" spans="1:18" s="73" customFormat="1" ht="31.5" customHeight="1">
      <c r="A221" s="185"/>
      <c r="B221" s="185"/>
      <c r="C221" s="24"/>
      <c r="D221" s="24"/>
      <c r="E221" s="24"/>
      <c r="F221" s="24"/>
      <c r="G221" s="24"/>
      <c r="H221" s="24"/>
      <c r="I221" s="24"/>
      <c r="J221" s="24"/>
      <c r="K221" s="69"/>
      <c r="L221" s="69"/>
      <c r="M221" s="69"/>
      <c r="N221" s="69"/>
      <c r="O221" s="69"/>
      <c r="P221" s="69"/>
      <c r="Q221" s="69"/>
      <c r="R221" s="69"/>
    </row>
    <row r="222" spans="1:18" s="69" customFormat="1" ht="26.1" customHeight="1">
      <c r="A222" s="185"/>
      <c r="B222" s="185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</row>
    <row r="223" spans="1:18" s="24" customFormat="1" ht="26.1" customHeight="1">
      <c r="A223" s="188"/>
      <c r="B223" s="189"/>
      <c r="K223" s="69"/>
      <c r="L223" s="69"/>
      <c r="M223" s="69"/>
      <c r="N223" s="69"/>
      <c r="O223" s="69"/>
      <c r="P223" s="69"/>
      <c r="Q223" s="69"/>
      <c r="R223" s="69"/>
    </row>
    <row r="224" spans="1:18" s="69" customFormat="1" ht="26.1" customHeight="1">
      <c r="A224" s="188"/>
      <c r="B224" s="188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</row>
    <row r="225" spans="1:18" s="24" customFormat="1" ht="26.1" customHeight="1">
      <c r="A225" s="176"/>
      <c r="B225" s="177"/>
      <c r="K225" s="69"/>
      <c r="L225" s="69"/>
      <c r="M225" s="69"/>
      <c r="N225" s="69"/>
      <c r="O225" s="69"/>
      <c r="P225" s="69"/>
      <c r="Q225" s="69"/>
      <c r="R225" s="69"/>
    </row>
    <row r="226" spans="1:18" s="69" customFormat="1" ht="42.75" customHeight="1">
      <c r="A226" s="170"/>
      <c r="B226" s="170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 s="69" customFormat="1" ht="43.5" customHeight="1">
      <c r="A227" s="170"/>
      <c r="B227" s="171"/>
      <c r="C227" s="24"/>
      <c r="D227" s="24"/>
      <c r="E227" s="24"/>
      <c r="F227" s="24"/>
      <c r="G227" s="24"/>
      <c r="H227" s="24"/>
      <c r="I227" s="24"/>
      <c r="J227" s="24"/>
    </row>
    <row r="228" spans="1:18" s="24" customFormat="1" ht="26.1" customHeight="1">
      <c r="A228" s="170"/>
      <c r="B228" s="170"/>
      <c r="K228" s="69"/>
      <c r="L228" s="69"/>
      <c r="M228" s="69"/>
      <c r="N228" s="69"/>
      <c r="O228" s="69"/>
      <c r="P228" s="69"/>
      <c r="Q228" s="69"/>
      <c r="R228" s="69"/>
    </row>
    <row r="229" spans="1:18" s="24" customFormat="1" ht="26.1" customHeight="1">
      <c r="A229" s="170"/>
      <c r="B229" s="171"/>
    </row>
    <row r="230" spans="1:18" s="24" customFormat="1" ht="26.1" customHeight="1">
      <c r="A230" s="170"/>
      <c r="B230" s="170"/>
    </row>
    <row r="231" spans="1:18" s="175" customFormat="1" ht="26.1" customHeight="1">
      <c r="A231" s="170"/>
      <c r="B231" s="171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</row>
    <row r="232" spans="1:18" s="175" customFormat="1" ht="26.1" customHeight="1">
      <c r="A232" s="170"/>
      <c r="B232" s="171"/>
      <c r="C232" s="24"/>
      <c r="D232" s="24"/>
      <c r="E232" s="24"/>
      <c r="F232" s="24"/>
      <c r="G232" s="24"/>
      <c r="H232" s="24"/>
      <c r="I232" s="24"/>
      <c r="J232" s="24"/>
      <c r="K232" s="69"/>
      <c r="L232" s="69"/>
      <c r="M232" s="69"/>
      <c r="N232" s="69"/>
      <c r="O232" s="69"/>
      <c r="P232" s="69"/>
      <c r="Q232" s="69"/>
      <c r="R232" s="69"/>
    </row>
    <row r="233" spans="1:18" s="24" customFormat="1" ht="26.1" customHeight="1">
      <c r="A233" s="170"/>
      <c r="B233" s="170"/>
      <c r="K233" s="69"/>
      <c r="L233" s="69"/>
      <c r="M233" s="69"/>
      <c r="N233" s="69"/>
      <c r="O233" s="69"/>
      <c r="P233" s="69"/>
      <c r="Q233" s="69"/>
      <c r="R233" s="69"/>
    </row>
    <row r="234" spans="1:18" s="69" customFormat="1" ht="26.1" customHeight="1">
      <c r="A234" s="170"/>
      <c r="B234" s="170"/>
      <c r="C234" s="24"/>
      <c r="D234" s="24"/>
      <c r="E234" s="24"/>
      <c r="F234" s="24"/>
      <c r="G234" s="24"/>
      <c r="H234" s="24"/>
      <c r="I234" s="24"/>
      <c r="J234" s="24"/>
    </row>
    <row r="235" spans="1:18" s="69" customFormat="1" ht="26.1" customHeight="1">
      <c r="A235" s="170"/>
      <c r="B235" s="170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</row>
    <row r="236" spans="1:18" s="69" customFormat="1" ht="26.1" customHeight="1">
      <c r="A236" s="170"/>
      <c r="B236" s="171"/>
      <c r="C236" s="24"/>
      <c r="D236" s="24"/>
      <c r="E236" s="24"/>
      <c r="F236" s="24"/>
      <c r="G236" s="24"/>
      <c r="H236" s="24"/>
      <c r="I236" s="24"/>
      <c r="J236" s="24"/>
    </row>
    <row r="237" spans="1:18" s="69" customFormat="1" ht="26.1" customHeight="1">
      <c r="A237" s="170"/>
      <c r="B237" s="171"/>
      <c r="C237" s="24"/>
      <c r="D237" s="24"/>
      <c r="E237" s="24"/>
      <c r="F237" s="24"/>
      <c r="G237" s="24"/>
      <c r="H237" s="24"/>
      <c r="I237" s="24"/>
      <c r="J237" s="24"/>
    </row>
    <row r="238" spans="1:18" s="69" customFormat="1" ht="26.1" customHeight="1">
      <c r="A238" s="170"/>
      <c r="B238" s="171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</row>
    <row r="239" spans="1:18" s="69" customFormat="1" ht="26.1" customHeight="1">
      <c r="A239" s="170"/>
      <c r="B239" s="170"/>
      <c r="C239" s="24"/>
      <c r="D239" s="24"/>
      <c r="E239" s="24"/>
      <c r="F239" s="24"/>
      <c r="G239" s="24"/>
      <c r="H239" s="24"/>
      <c r="I239" s="24"/>
      <c r="J239" s="24"/>
    </row>
    <row r="240" spans="1:18" s="69" customFormat="1" ht="26.1" customHeight="1">
      <c r="A240" s="170"/>
      <c r="B240" s="171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</row>
    <row r="241" spans="1:18" s="24" customFormat="1" ht="26.1" customHeight="1">
      <c r="A241" s="170"/>
      <c r="B241" s="171"/>
    </row>
    <row r="242" spans="1:18" s="69" customFormat="1" ht="26.1" customHeight="1">
      <c r="A242" s="170"/>
      <c r="B242" s="170"/>
      <c r="C242" s="24"/>
      <c r="D242" s="24"/>
      <c r="E242" s="24"/>
      <c r="F242" s="24"/>
      <c r="G242" s="24"/>
      <c r="H242" s="24"/>
      <c r="I242" s="24"/>
      <c r="J242" s="24"/>
    </row>
    <row r="243" spans="1:18" s="69" customFormat="1" ht="26.1" customHeight="1">
      <c r="A243" s="170"/>
      <c r="B243" s="171"/>
      <c r="C243" s="24"/>
      <c r="D243" s="24"/>
      <c r="E243" s="24"/>
      <c r="F243" s="24"/>
      <c r="G243" s="24"/>
      <c r="H243" s="24"/>
      <c r="I243" s="24"/>
      <c r="J243" s="24"/>
    </row>
    <row r="244" spans="1:18" s="69" customFormat="1" ht="26.1" customHeight="1">
      <c r="A244" s="170"/>
      <c r="B244" s="170"/>
      <c r="C244" s="24"/>
      <c r="D244" s="24"/>
      <c r="E244" s="24"/>
      <c r="F244" s="24"/>
      <c r="G244" s="24"/>
      <c r="H244" s="24"/>
      <c r="I244" s="24"/>
      <c r="J244" s="24"/>
    </row>
    <row r="245" spans="1:18" s="24" customFormat="1" ht="26.1" customHeight="1">
      <c r="A245" s="170"/>
      <c r="B245" s="170"/>
    </row>
    <row r="246" spans="1:18" s="69" customFormat="1" ht="26.1" customHeight="1">
      <c r="A246" s="170"/>
      <c r="B246" s="171"/>
      <c r="C246" s="24"/>
      <c r="D246" s="24"/>
      <c r="E246" s="24"/>
      <c r="F246" s="24"/>
      <c r="G246" s="24"/>
      <c r="H246" s="24"/>
      <c r="I246" s="24"/>
      <c r="J246" s="24"/>
    </row>
    <row r="247" spans="1:18" s="69" customFormat="1" ht="26.1" customHeight="1">
      <c r="A247" s="170"/>
      <c r="B247" s="171"/>
      <c r="C247" s="24"/>
      <c r="D247" s="24"/>
      <c r="E247" s="24"/>
      <c r="F247" s="24"/>
      <c r="G247" s="24"/>
      <c r="H247" s="24"/>
      <c r="I247" s="24"/>
      <c r="J247" s="24"/>
    </row>
    <row r="248" spans="1:18" s="69" customFormat="1" ht="26.1" customHeight="1">
      <c r="A248" s="170"/>
      <c r="B248" s="171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 s="73" customFormat="1" ht="26.1" customHeight="1">
      <c r="A249" s="170"/>
      <c r="B249" s="170"/>
      <c r="C249" s="24"/>
      <c r="D249" s="24"/>
      <c r="E249" s="24"/>
      <c r="F249" s="24"/>
      <c r="G249" s="24"/>
      <c r="H249" s="24"/>
      <c r="I249" s="24"/>
      <c r="J249" s="24"/>
      <c r="K249" s="69"/>
      <c r="L249" s="69"/>
      <c r="M249" s="69"/>
      <c r="N249" s="69"/>
      <c r="O249" s="69"/>
      <c r="P249" s="69"/>
      <c r="Q249" s="69"/>
      <c r="R249" s="69"/>
    </row>
    <row r="250" spans="1:18" s="69" customFormat="1" ht="26.1" customHeight="1">
      <c r="A250" s="170"/>
      <c r="B250" s="171"/>
      <c r="C250" s="24"/>
      <c r="D250" s="24"/>
      <c r="E250" s="24"/>
      <c r="F250" s="24"/>
      <c r="G250" s="24"/>
      <c r="H250" s="24"/>
      <c r="I250" s="24"/>
      <c r="J250" s="24"/>
    </row>
    <row r="251" spans="1:18" s="24" customFormat="1" ht="26.1" customHeight="1">
      <c r="A251" s="170"/>
      <c r="B251" s="171"/>
    </row>
    <row r="252" spans="1:18" s="24" customFormat="1" ht="26.1" customHeight="1">
      <c r="A252" s="170"/>
      <c r="B252" s="170"/>
      <c r="K252" s="69"/>
      <c r="L252" s="69"/>
      <c r="M252" s="69"/>
      <c r="N252" s="69"/>
      <c r="O252" s="69"/>
      <c r="P252" s="69"/>
      <c r="Q252" s="69"/>
      <c r="R252" s="69"/>
    </row>
    <row r="253" spans="1:18" s="69" customFormat="1" ht="26.1" customHeight="1">
      <c r="A253" s="176"/>
      <c r="B253" s="177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</row>
    <row r="254" spans="1:18" s="24" customFormat="1" ht="45.75" customHeight="1">
      <c r="A254" s="170"/>
      <c r="B254" s="171"/>
      <c r="K254" s="69"/>
      <c r="L254" s="69"/>
      <c r="M254" s="69"/>
      <c r="N254" s="69"/>
      <c r="O254" s="69"/>
      <c r="P254" s="69"/>
      <c r="Q254" s="69"/>
      <c r="R254" s="69"/>
    </row>
    <row r="255" spans="1:18" s="69" customFormat="1" ht="26.1" customHeight="1">
      <c r="A255" s="170"/>
      <c r="B255" s="170"/>
      <c r="C255" s="24"/>
      <c r="D255" s="24"/>
      <c r="E255" s="24"/>
      <c r="F255" s="24"/>
      <c r="G255" s="24"/>
      <c r="H255" s="24"/>
      <c r="I255" s="24"/>
      <c r="J255" s="24"/>
    </row>
    <row r="256" spans="1:18" s="24" customFormat="1" ht="26.1" customHeight="1">
      <c r="A256" s="170"/>
      <c r="B256" s="171"/>
      <c r="K256" s="69"/>
      <c r="L256" s="69"/>
      <c r="M256" s="69"/>
      <c r="N256" s="69"/>
      <c r="O256" s="69"/>
      <c r="P256" s="69"/>
      <c r="Q256" s="69"/>
      <c r="R256" s="69"/>
    </row>
    <row r="257" spans="1:18" s="69" customFormat="1" ht="26.1" customHeight="1">
      <c r="A257" s="170"/>
      <c r="B257" s="170"/>
      <c r="C257" s="24"/>
      <c r="D257" s="24"/>
      <c r="E257" s="24"/>
      <c r="F257" s="24"/>
      <c r="G257" s="24"/>
      <c r="H257" s="24"/>
      <c r="I257" s="24"/>
      <c r="J257" s="24"/>
    </row>
    <row r="258" spans="1:18" s="24" customFormat="1" ht="31.5" customHeight="1">
      <c r="A258" s="170"/>
      <c r="B258" s="171"/>
      <c r="K258" s="69"/>
      <c r="L258" s="69"/>
      <c r="M258" s="69"/>
      <c r="N258" s="69"/>
      <c r="O258" s="69"/>
      <c r="P258" s="69"/>
      <c r="Q258" s="69"/>
      <c r="R258" s="69"/>
    </row>
    <row r="259" spans="1:18" s="69" customFormat="1" ht="39.75" customHeight="1">
      <c r="A259" s="170"/>
      <c r="B259" s="171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</row>
    <row r="260" spans="1:18" s="69" customFormat="1" ht="34.5" customHeight="1">
      <c r="A260" s="170"/>
      <c r="B260" s="171"/>
      <c r="C260" s="24"/>
      <c r="D260" s="24"/>
      <c r="E260" s="24"/>
      <c r="F260" s="24"/>
      <c r="G260" s="24"/>
      <c r="H260" s="24"/>
      <c r="I260" s="24"/>
      <c r="J260" s="24"/>
    </row>
    <row r="261" spans="1:18" s="69" customFormat="1" ht="26.1" customHeight="1">
      <c r="A261" s="170"/>
      <c r="B261" s="171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</row>
    <row r="262" spans="1:18" s="24" customFormat="1" ht="26.1" customHeight="1">
      <c r="A262" s="170"/>
      <c r="B262" s="171"/>
      <c r="K262" s="69"/>
      <c r="L262" s="69"/>
      <c r="M262" s="69"/>
      <c r="N262" s="69"/>
      <c r="O262" s="69"/>
      <c r="P262" s="69"/>
      <c r="Q262" s="69"/>
      <c r="R262" s="69"/>
    </row>
    <row r="263" spans="1:18" s="69" customFormat="1" ht="26.1" customHeight="1">
      <c r="A263" s="170"/>
      <c r="B263" s="170"/>
      <c r="C263" s="24"/>
      <c r="D263" s="24"/>
      <c r="E263" s="24"/>
      <c r="F263" s="24"/>
      <c r="G263" s="24"/>
      <c r="H263" s="24"/>
      <c r="I263" s="24"/>
      <c r="J263" s="24"/>
    </row>
    <row r="264" spans="1:18" s="69" customFormat="1" ht="26.1" customHeight="1">
      <c r="A264" s="170"/>
      <c r="B264" s="171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</row>
    <row r="265" spans="1:18" s="24" customFormat="1" ht="26.1" customHeight="1">
      <c r="A265" s="170"/>
      <c r="B265" s="170"/>
    </row>
    <row r="266" spans="1:18" s="69" customFormat="1" ht="26.1" customHeight="1">
      <c r="A266" s="170"/>
      <c r="B266" s="171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</row>
    <row r="267" spans="1:18" s="69" customFormat="1" ht="26.1" customHeight="1">
      <c r="A267" s="170"/>
      <c r="B267" s="171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</row>
    <row r="268" spans="1:18" s="24" customFormat="1" ht="26.1" customHeight="1">
      <c r="A268" s="170"/>
      <c r="B268" s="170"/>
    </row>
    <row r="269" spans="1:18" s="24" customFormat="1" ht="26.1" customHeight="1">
      <c r="A269" s="170"/>
      <c r="B269" s="170"/>
    </row>
    <row r="270" spans="1:18" s="24" customFormat="1" ht="26.1" customHeight="1">
      <c r="A270" s="170"/>
      <c r="B270" s="170"/>
      <c r="K270" s="69"/>
      <c r="L270" s="69"/>
      <c r="M270" s="69"/>
      <c r="N270" s="69"/>
      <c r="O270" s="69"/>
      <c r="P270" s="69"/>
      <c r="Q270" s="69"/>
      <c r="R270" s="69"/>
    </row>
    <row r="271" spans="1:18" s="69" customFormat="1" ht="26.1" customHeight="1">
      <c r="A271" s="170"/>
      <c r="B271" s="170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</row>
    <row r="272" spans="1:18" s="175" customFormat="1" ht="26.1" customHeight="1">
      <c r="A272" s="170"/>
      <c r="B272" s="170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</row>
    <row r="273" spans="1:18" s="69" customFormat="1" ht="26.1" customHeight="1">
      <c r="A273" s="170"/>
      <c r="B273" s="170"/>
      <c r="C273" s="24"/>
      <c r="D273" s="24"/>
      <c r="E273" s="24"/>
      <c r="F273" s="24"/>
      <c r="G273" s="24"/>
      <c r="H273" s="24"/>
      <c r="I273" s="24"/>
      <c r="J273" s="24"/>
    </row>
    <row r="274" spans="1:18" s="69" customFormat="1" ht="26.1" customHeight="1">
      <c r="A274" s="170"/>
      <c r="B274" s="171"/>
      <c r="C274" s="24"/>
      <c r="D274" s="24"/>
      <c r="E274" s="24"/>
      <c r="F274" s="24"/>
      <c r="G274" s="24"/>
      <c r="H274" s="24"/>
      <c r="I274" s="24"/>
      <c r="J274" s="24"/>
    </row>
    <row r="275" spans="1:18" s="24" customFormat="1" ht="26.1" customHeight="1">
      <c r="A275" s="170"/>
      <c r="B275" s="170"/>
      <c r="K275" s="69"/>
      <c r="L275" s="69"/>
      <c r="M275" s="69"/>
      <c r="N275" s="69"/>
      <c r="O275" s="69"/>
      <c r="P275" s="69"/>
      <c r="Q275" s="69"/>
      <c r="R275" s="69"/>
    </row>
    <row r="276" spans="1:18" s="69" customFormat="1" ht="26.1" customHeight="1">
      <c r="A276" s="170"/>
      <c r="B276" s="170"/>
      <c r="C276" s="24"/>
      <c r="D276" s="24"/>
      <c r="E276" s="24"/>
      <c r="F276" s="24"/>
      <c r="G276" s="24"/>
      <c r="H276" s="24"/>
      <c r="I276" s="24"/>
      <c r="J276" s="24"/>
    </row>
    <row r="277" spans="1:18" s="69" customFormat="1" ht="26.1" customHeight="1">
      <c r="A277" s="170"/>
      <c r="B277" s="171"/>
      <c r="C277" s="24"/>
      <c r="D277" s="24"/>
      <c r="E277" s="24"/>
      <c r="F277" s="24"/>
      <c r="G277" s="24"/>
      <c r="H277" s="24"/>
      <c r="I277" s="24"/>
      <c r="J277" s="24"/>
    </row>
    <row r="278" spans="1:18" s="24" customFormat="1" ht="26.1" customHeight="1">
      <c r="A278" s="170"/>
      <c r="B278" s="171"/>
    </row>
    <row r="279" spans="1:18" s="69" customFormat="1" ht="44.25" customHeight="1">
      <c r="A279" s="170"/>
      <c r="B279" s="171"/>
      <c r="C279" s="24"/>
      <c r="D279" s="24"/>
      <c r="E279" s="24"/>
      <c r="F279" s="24"/>
      <c r="G279" s="24"/>
      <c r="H279" s="24"/>
      <c r="I279" s="24"/>
      <c r="J279" s="24"/>
      <c r="K279" s="190" t="e">
        <f>#REF!</f>
        <v>#REF!</v>
      </c>
    </row>
    <row r="280" spans="1:18" s="24" customFormat="1" ht="44.25" customHeight="1">
      <c r="A280" s="170"/>
      <c r="B280" s="171"/>
      <c r="K280" s="69"/>
      <c r="L280" s="69"/>
      <c r="M280" s="69"/>
      <c r="N280" s="69"/>
      <c r="O280" s="69"/>
      <c r="P280" s="69"/>
      <c r="Q280" s="69"/>
      <c r="R280" s="69"/>
    </row>
    <row r="281" spans="1:18" s="24" customFormat="1" ht="26.1" customHeight="1">
      <c r="A281" s="170"/>
      <c r="B281" s="171"/>
      <c r="K281" s="123"/>
      <c r="L281" s="123"/>
      <c r="M281" s="123"/>
      <c r="N281" s="123"/>
      <c r="O281" s="123"/>
      <c r="P281" s="123"/>
      <c r="Q281" s="123"/>
      <c r="R281" s="123"/>
    </row>
    <row r="282" spans="1:18" s="69" customFormat="1" ht="29.25" customHeight="1">
      <c r="A282" s="170"/>
      <c r="B282" s="170"/>
      <c r="C282" s="24"/>
      <c r="D282" s="24"/>
      <c r="E282" s="24"/>
      <c r="F282" s="24"/>
      <c r="G282" s="24"/>
      <c r="H282" s="24"/>
      <c r="I282" s="24"/>
      <c r="J282" s="24"/>
    </row>
    <row r="283" spans="1:18" s="69" customFormat="1" ht="26.1" customHeight="1">
      <c r="A283" s="170"/>
      <c r="B283" s="171"/>
      <c r="C283" s="24"/>
      <c r="D283" s="24"/>
      <c r="E283" s="24"/>
      <c r="F283" s="24"/>
      <c r="G283" s="24"/>
      <c r="H283" s="24"/>
      <c r="I283" s="24"/>
      <c r="J283" s="24"/>
    </row>
    <row r="284" spans="1:18" s="69" customFormat="1" ht="33.75" customHeight="1">
      <c r="A284" s="170"/>
      <c r="B284" s="171"/>
      <c r="C284" s="24"/>
      <c r="D284" s="24"/>
      <c r="E284" s="24"/>
      <c r="F284" s="24"/>
      <c r="G284" s="24"/>
      <c r="H284" s="24"/>
      <c r="I284" s="24"/>
      <c r="J284" s="24"/>
    </row>
    <row r="285" spans="1:18" s="69" customFormat="1" ht="26.1" customHeight="1">
      <c r="A285" s="172"/>
      <c r="B285" s="172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</row>
    <row r="286" spans="1:18" s="24" customFormat="1" ht="26.1" customHeight="1">
      <c r="A286" s="170"/>
      <c r="B286" s="171"/>
      <c r="K286" s="69"/>
      <c r="L286" s="69"/>
      <c r="M286" s="69"/>
      <c r="N286" s="69"/>
      <c r="O286" s="69"/>
      <c r="P286" s="69"/>
      <c r="Q286" s="69"/>
      <c r="R286" s="69"/>
    </row>
    <row r="287" spans="1:18" s="69" customFormat="1" ht="26.1" customHeight="1">
      <c r="A287" s="170"/>
      <c r="B287" s="171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 s="175" customFormat="1" ht="26.1" customHeight="1">
      <c r="A288" s="170"/>
      <c r="B288" s="171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</row>
    <row r="289" spans="1:18" s="69" customFormat="1" ht="41.25" customHeight="1">
      <c r="A289" s="170"/>
      <c r="B289" s="170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</row>
    <row r="290" spans="1:18" s="24" customFormat="1" ht="36.75" customHeight="1">
      <c r="A290" s="170"/>
      <c r="B290" s="171"/>
      <c r="K290" s="69"/>
      <c r="L290" s="69"/>
      <c r="M290" s="69"/>
      <c r="N290" s="69"/>
      <c r="O290" s="69"/>
      <c r="P290" s="69"/>
      <c r="Q290" s="69"/>
      <c r="R290" s="69"/>
    </row>
    <row r="291" spans="1:18" s="69" customFormat="1" ht="44.25" customHeight="1">
      <c r="A291" s="170"/>
      <c r="B291" s="170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</row>
    <row r="292" spans="1:18" s="24" customFormat="1" ht="26.1" customHeight="1">
      <c r="A292" s="170"/>
      <c r="B292" s="170"/>
      <c r="K292" s="69"/>
      <c r="L292" s="69"/>
      <c r="M292" s="69"/>
      <c r="N292" s="69"/>
      <c r="O292" s="69"/>
      <c r="P292" s="69"/>
      <c r="Q292" s="69"/>
      <c r="R292" s="69"/>
    </row>
    <row r="293" spans="1:18" s="24" customFormat="1" ht="26.1" customHeight="1">
      <c r="A293" s="191"/>
      <c r="B293" s="191"/>
      <c r="K293" s="69"/>
      <c r="L293" s="69"/>
      <c r="M293" s="69"/>
      <c r="N293" s="69"/>
      <c r="O293" s="69"/>
      <c r="P293" s="69"/>
      <c r="Q293" s="69"/>
      <c r="R293" s="69"/>
    </row>
    <row r="294" spans="1:18" s="24" customFormat="1" ht="26.1" customHeight="1">
      <c r="A294" s="191"/>
      <c r="B294" s="192"/>
      <c r="K294" s="69"/>
      <c r="L294" s="69"/>
      <c r="M294" s="69"/>
      <c r="N294" s="69"/>
      <c r="O294" s="69"/>
      <c r="P294" s="69"/>
      <c r="Q294" s="69"/>
      <c r="R294" s="69"/>
    </row>
    <row r="295" spans="1:18" s="24" customFormat="1" ht="26.1" customHeight="1">
      <c r="A295" s="191"/>
      <c r="B295" s="191"/>
    </row>
    <row r="296" spans="1:18" s="24" customFormat="1" ht="26.1" customHeight="1">
      <c r="A296" s="191"/>
      <c r="B296" s="192"/>
      <c r="K296" s="69"/>
      <c r="L296" s="69"/>
      <c r="M296" s="69"/>
      <c r="N296" s="69"/>
      <c r="O296" s="69"/>
      <c r="P296" s="69"/>
      <c r="Q296" s="69"/>
      <c r="R296" s="69"/>
    </row>
    <row r="297" spans="1:18" s="24" customFormat="1" ht="26.1" customHeight="1">
      <c r="A297" s="191"/>
      <c r="B297" s="192"/>
    </row>
    <row r="298" spans="1:18" s="69" customFormat="1" ht="26.1" customHeight="1">
      <c r="A298" s="191"/>
      <c r="B298" s="192"/>
      <c r="C298" s="24"/>
      <c r="D298" s="24"/>
      <c r="E298" s="24"/>
      <c r="F298" s="24"/>
      <c r="G298" s="24"/>
      <c r="H298" s="24"/>
      <c r="I298" s="24"/>
      <c r="J298" s="24"/>
    </row>
    <row r="299" spans="1:18" s="69" customFormat="1" ht="26.1" customHeight="1">
      <c r="A299" s="191"/>
      <c r="B299" s="191"/>
      <c r="C299" s="24"/>
      <c r="D299" s="24"/>
      <c r="E299" s="24"/>
      <c r="F299" s="24"/>
      <c r="G299" s="24"/>
      <c r="H299" s="24"/>
      <c r="I299" s="24"/>
      <c r="J299" s="24"/>
    </row>
    <row r="300" spans="1:18" s="24" customFormat="1" ht="26.1" customHeight="1">
      <c r="A300" s="191"/>
      <c r="B300" s="192"/>
    </row>
    <row r="301" spans="1:18" s="24" customFormat="1" ht="26.1" customHeight="1">
      <c r="A301" s="191"/>
      <c r="B301" s="191"/>
    </row>
    <row r="302" spans="1:18" s="24" customFormat="1" ht="26.1" customHeight="1">
      <c r="A302" s="191"/>
      <c r="B302" s="192"/>
    </row>
    <row r="303" spans="1:18" s="24" customFormat="1" ht="26.1" customHeight="1">
      <c r="A303" s="191"/>
      <c r="B303" s="192"/>
      <c r="K303" s="69"/>
      <c r="L303" s="69"/>
      <c r="M303" s="69"/>
      <c r="N303" s="69"/>
      <c r="O303" s="69"/>
      <c r="P303" s="69"/>
      <c r="Q303" s="69"/>
      <c r="R303" s="69"/>
    </row>
    <row r="304" spans="1:18" s="69" customFormat="1" ht="26.1" customHeight="1">
      <c r="A304" s="191"/>
      <c r="B304" s="191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</row>
    <row r="305" spans="1:18" s="69" customFormat="1" ht="26.1" customHeight="1">
      <c r="A305" s="191"/>
      <c r="B305" s="191"/>
      <c r="C305" s="24"/>
      <c r="D305" s="24"/>
      <c r="E305" s="24"/>
      <c r="F305" s="24"/>
      <c r="G305" s="24"/>
      <c r="H305" s="24"/>
      <c r="I305" s="24"/>
      <c r="J305" s="24"/>
    </row>
    <row r="306" spans="1:18" s="24" customFormat="1" ht="26.1" customHeight="1">
      <c r="A306" s="191"/>
      <c r="B306" s="191"/>
      <c r="K306" s="69"/>
      <c r="L306" s="69"/>
      <c r="M306" s="69"/>
      <c r="N306" s="69"/>
      <c r="O306" s="69"/>
      <c r="P306" s="69"/>
      <c r="Q306" s="69"/>
      <c r="R306" s="69"/>
    </row>
    <row r="307" spans="1:18" s="24" customFormat="1" ht="26.1" customHeight="1">
      <c r="A307" s="191"/>
      <c r="B307" s="192"/>
    </row>
    <row r="308" spans="1:18" s="24" customFormat="1" ht="26.1" customHeight="1">
      <c r="A308" s="191"/>
      <c r="B308" s="191"/>
      <c r="K308" s="69"/>
      <c r="L308" s="69"/>
      <c r="M308" s="69"/>
      <c r="N308" s="69"/>
      <c r="O308" s="69"/>
      <c r="P308" s="69"/>
      <c r="Q308" s="69"/>
      <c r="R308" s="69"/>
    </row>
    <row r="309" spans="1:18" s="69" customFormat="1" ht="26.1" customHeight="1">
      <c r="A309" s="193"/>
      <c r="B309" s="194"/>
      <c r="C309" s="24"/>
      <c r="D309" s="24"/>
      <c r="E309" s="24"/>
      <c r="F309" s="24"/>
      <c r="G309" s="24"/>
      <c r="H309" s="24"/>
      <c r="I309" s="24"/>
      <c r="J309" s="24"/>
    </row>
    <row r="310" spans="1:18" s="24" customFormat="1" ht="26.1" customHeight="1">
      <c r="A310" s="195"/>
      <c r="B310" s="196"/>
    </row>
    <row r="311" spans="1:18" s="24" customFormat="1" ht="26.1" customHeight="1">
      <c r="A311" s="195"/>
      <c r="B311" s="195"/>
      <c r="K311" s="69"/>
      <c r="L311" s="69"/>
      <c r="M311" s="69"/>
      <c r="N311" s="69"/>
      <c r="O311" s="69"/>
      <c r="P311" s="69"/>
      <c r="Q311" s="69"/>
      <c r="R311" s="69"/>
    </row>
    <row r="312" spans="1:18" s="69" customFormat="1" ht="26.1" customHeight="1">
      <c r="A312" s="191"/>
      <c r="B312" s="192"/>
      <c r="C312" s="24"/>
      <c r="D312" s="24"/>
      <c r="E312" s="24"/>
      <c r="F312" s="24"/>
      <c r="G312" s="24"/>
      <c r="H312" s="24"/>
      <c r="I312" s="24"/>
      <c r="J312" s="24"/>
    </row>
    <row r="313" spans="1:18" s="69" customFormat="1" ht="26.1" customHeight="1">
      <c r="A313" s="191"/>
      <c r="B313" s="192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</row>
    <row r="314" spans="1:18" s="24" customFormat="1" ht="26.1" customHeight="1">
      <c r="A314" s="191"/>
      <c r="B314" s="191"/>
      <c r="K314" s="69"/>
      <c r="L314" s="69"/>
      <c r="M314" s="69"/>
      <c r="N314" s="69"/>
      <c r="O314" s="69"/>
      <c r="P314" s="69"/>
      <c r="Q314" s="69"/>
      <c r="R314" s="69"/>
    </row>
    <row r="315" spans="1:18" s="69" customFormat="1" ht="26.1" customHeight="1">
      <c r="A315" s="197"/>
      <c r="B315" s="198"/>
      <c r="C315" s="24"/>
      <c r="D315" s="24"/>
      <c r="E315" s="24"/>
      <c r="F315" s="24"/>
      <c r="G315" s="24"/>
      <c r="H315" s="24"/>
      <c r="I315" s="24"/>
      <c r="J315" s="24"/>
    </row>
    <row r="316" spans="1:18" s="69" customFormat="1" ht="26.1" customHeight="1">
      <c r="A316" s="185"/>
      <c r="B316" s="186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</row>
    <row r="317" spans="1:18" s="24" customFormat="1" ht="26.1" customHeight="1">
      <c r="A317" s="185"/>
      <c r="B317" s="185"/>
      <c r="K317" s="69"/>
      <c r="L317" s="69"/>
      <c r="M317" s="69"/>
      <c r="N317" s="69"/>
      <c r="O317" s="69"/>
      <c r="P317" s="69"/>
      <c r="Q317" s="69"/>
      <c r="R317" s="69"/>
    </row>
    <row r="318" spans="1:18" s="69" customFormat="1" ht="26.1" customHeight="1">
      <c r="A318" s="199"/>
      <c r="B318" s="200"/>
      <c r="C318" s="24"/>
      <c r="D318" s="24"/>
      <c r="E318" s="24"/>
      <c r="F318" s="24"/>
      <c r="G318" s="24"/>
      <c r="H318" s="24"/>
      <c r="I318" s="24"/>
      <c r="J318" s="24"/>
    </row>
    <row r="319" spans="1:18" s="69" customFormat="1" ht="26.1" customHeight="1">
      <c r="A319" s="188"/>
      <c r="B319" s="189"/>
      <c r="C319" s="24"/>
      <c r="D319" s="24"/>
      <c r="E319" s="24"/>
      <c r="F319" s="24"/>
      <c r="G319" s="24"/>
      <c r="H319" s="24"/>
      <c r="I319" s="24"/>
      <c r="J319" s="24"/>
    </row>
    <row r="320" spans="1:18" s="24" customFormat="1" ht="26.1" customHeight="1">
      <c r="A320" s="188"/>
      <c r="B320" s="188"/>
      <c r="K320" s="69"/>
      <c r="L320" s="69"/>
      <c r="M320" s="69"/>
      <c r="N320" s="69"/>
      <c r="O320" s="69"/>
      <c r="P320" s="69"/>
      <c r="Q320" s="69"/>
      <c r="R320" s="69"/>
    </row>
    <row r="321" spans="1:18" s="24" customFormat="1" ht="30.75" customHeight="1">
      <c r="A321" s="176"/>
      <c r="B321" s="177"/>
    </row>
    <row r="322" spans="1:18" s="24" customFormat="1" ht="26.1" customHeight="1">
      <c r="A322" s="170"/>
      <c r="B322" s="171"/>
      <c r="K322" s="69"/>
      <c r="L322" s="69"/>
      <c r="M322" s="69"/>
      <c r="N322" s="69"/>
      <c r="O322" s="69"/>
      <c r="P322" s="69"/>
      <c r="Q322" s="69"/>
      <c r="R322" s="69"/>
    </row>
    <row r="323" spans="1:18" s="69" customFormat="1" ht="26.1" customHeight="1">
      <c r="A323" s="170"/>
      <c r="B323" s="171"/>
      <c r="C323" s="24"/>
      <c r="D323" s="24"/>
      <c r="E323" s="24"/>
      <c r="F323" s="24"/>
      <c r="G323" s="24"/>
      <c r="H323" s="24"/>
      <c r="I323" s="24"/>
      <c r="J323" s="24"/>
      <c r="K323" s="175"/>
      <c r="L323" s="175"/>
      <c r="M323" s="175"/>
      <c r="N323" s="175"/>
      <c r="O323" s="175"/>
      <c r="P323" s="175"/>
      <c r="Q323" s="175"/>
      <c r="R323" s="175"/>
    </row>
    <row r="324" spans="1:18" s="24" customFormat="1" ht="26.1" customHeight="1">
      <c r="A324" s="170"/>
      <c r="B324" s="171"/>
      <c r="K324" s="69"/>
      <c r="L324" s="69"/>
      <c r="M324" s="69"/>
      <c r="N324" s="69"/>
      <c r="O324" s="69"/>
      <c r="P324" s="69"/>
      <c r="Q324" s="69"/>
      <c r="R324" s="69"/>
    </row>
    <row r="325" spans="1:18" s="69" customFormat="1" ht="26.1" customHeight="1">
      <c r="A325" s="170"/>
      <c r="B325" s="170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spans="1:18" s="69" customFormat="1" ht="26.1" customHeight="1">
      <c r="A326" s="170"/>
      <c r="B326" s="171"/>
      <c r="C326" s="24"/>
      <c r="D326" s="24"/>
      <c r="E326" s="24"/>
      <c r="F326" s="24"/>
      <c r="G326" s="24"/>
      <c r="H326" s="24"/>
      <c r="I326" s="24"/>
      <c r="J326" s="24"/>
    </row>
    <row r="327" spans="1:18" s="69" customFormat="1" ht="26.1" customHeight="1">
      <c r="A327" s="176"/>
      <c r="B327" s="176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</row>
    <row r="328" spans="1:18" s="24" customFormat="1" ht="26.1" customHeight="1">
      <c r="A328" s="170"/>
      <c r="B328" s="171"/>
    </row>
    <row r="329" spans="1:18" s="69" customFormat="1" ht="26.1" customHeight="1">
      <c r="A329" s="170"/>
      <c r="B329" s="170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</row>
    <row r="330" spans="1:18" s="24" customFormat="1" ht="26.1" customHeight="1">
      <c r="A330" s="170"/>
      <c r="B330" s="171"/>
    </row>
    <row r="331" spans="1:18" s="69" customFormat="1" ht="33.75" customHeight="1">
      <c r="A331" s="170"/>
      <c r="B331" s="170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spans="1:18" s="69" customFormat="1" ht="26.1" customHeight="1">
      <c r="A332" s="170"/>
      <c r="B332" s="170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</row>
    <row r="333" spans="1:18" s="24" customFormat="1" ht="26.1" customHeight="1">
      <c r="A333" s="170"/>
      <c r="B333" s="170"/>
      <c r="K333" s="69"/>
      <c r="L333" s="69"/>
      <c r="M333" s="69"/>
      <c r="N333" s="69"/>
      <c r="O333" s="69"/>
      <c r="P333" s="69"/>
      <c r="Q333" s="69"/>
      <c r="R333" s="69"/>
    </row>
    <row r="334" spans="1:18" s="24" customFormat="1" ht="26.1" customHeight="1">
      <c r="A334" s="170"/>
      <c r="B334" s="170"/>
      <c r="K334" s="69"/>
      <c r="L334" s="69"/>
      <c r="M334" s="69"/>
      <c r="N334" s="69"/>
      <c r="O334" s="69"/>
      <c r="P334" s="69"/>
      <c r="Q334" s="69"/>
      <c r="R334" s="69"/>
    </row>
    <row r="335" spans="1:18" s="24" customFormat="1" ht="26.1" customHeight="1">
      <c r="A335" s="170"/>
      <c r="B335" s="170"/>
      <c r="K335" s="69"/>
      <c r="L335" s="69"/>
      <c r="M335" s="69"/>
      <c r="N335" s="69"/>
      <c r="O335" s="69"/>
      <c r="P335" s="69"/>
      <c r="Q335" s="69"/>
      <c r="R335" s="69"/>
    </row>
    <row r="336" spans="1:18" s="69" customFormat="1" ht="26.1" customHeight="1">
      <c r="A336" s="170"/>
      <c r="B336" s="170"/>
      <c r="C336" s="24"/>
      <c r="D336" s="24"/>
      <c r="E336" s="24"/>
      <c r="F336" s="24"/>
      <c r="G336" s="24"/>
      <c r="H336" s="24"/>
      <c r="I336" s="24"/>
      <c r="J336" s="24"/>
      <c r="K336" s="73"/>
      <c r="L336" s="73"/>
      <c r="M336" s="73"/>
      <c r="N336" s="73"/>
      <c r="O336" s="73"/>
      <c r="P336" s="73"/>
      <c r="Q336" s="73"/>
      <c r="R336" s="73"/>
    </row>
    <row r="337" spans="1:18" s="24" customFormat="1" ht="26.1" customHeight="1">
      <c r="A337" s="170"/>
      <c r="B337" s="171"/>
      <c r="K337" s="69"/>
      <c r="L337" s="69"/>
      <c r="M337" s="69"/>
      <c r="N337" s="69"/>
      <c r="O337" s="69"/>
      <c r="P337" s="69"/>
      <c r="Q337" s="69"/>
      <c r="R337" s="69"/>
    </row>
    <row r="338" spans="1:18" s="69" customFormat="1" ht="26.1" customHeight="1">
      <c r="A338" s="170"/>
      <c r="B338" s="171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</row>
    <row r="339" spans="1:18" s="69" customFormat="1" ht="26.1" customHeight="1">
      <c r="A339" s="176"/>
      <c r="B339" s="177"/>
      <c r="C339" s="24"/>
      <c r="D339" s="24"/>
      <c r="E339" s="24"/>
      <c r="F339" s="24"/>
      <c r="G339" s="24"/>
      <c r="H339" s="24"/>
      <c r="I339" s="24"/>
      <c r="J339" s="24"/>
    </row>
    <row r="340" spans="1:18" s="69" customFormat="1" ht="26.1" customHeight="1">
      <c r="A340" s="176"/>
      <c r="B340" s="177"/>
      <c r="C340" s="24"/>
      <c r="D340" s="24"/>
      <c r="E340" s="24"/>
      <c r="F340" s="24"/>
      <c r="G340" s="24"/>
      <c r="H340" s="24"/>
      <c r="I340" s="24"/>
      <c r="J340" s="24"/>
    </row>
    <row r="341" spans="1:18" s="69" customFormat="1" ht="26.1" customHeight="1">
      <c r="A341" s="176"/>
      <c r="B341" s="177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</row>
    <row r="342" spans="1:18" s="24" customFormat="1" ht="26.1" customHeight="1">
      <c r="A342" s="176"/>
      <c r="B342" s="176"/>
      <c r="K342" s="69"/>
      <c r="L342" s="69"/>
      <c r="M342" s="69"/>
      <c r="N342" s="69"/>
      <c r="O342" s="69"/>
      <c r="P342" s="69"/>
      <c r="Q342" s="69"/>
      <c r="R342" s="69"/>
    </row>
    <row r="343" spans="1:18" s="69" customFormat="1" ht="26.1" customHeight="1">
      <c r="A343" s="176"/>
      <c r="B343" s="177"/>
      <c r="C343" s="24"/>
      <c r="D343" s="24"/>
      <c r="E343" s="24"/>
      <c r="F343" s="24"/>
      <c r="G343" s="24"/>
      <c r="H343" s="24"/>
      <c r="I343" s="24"/>
      <c r="J343" s="24"/>
    </row>
    <row r="344" spans="1:18" s="24" customFormat="1" ht="26.1" customHeight="1">
      <c r="A344" s="176"/>
      <c r="B344" s="177"/>
      <c r="K344" s="69"/>
      <c r="L344" s="69"/>
      <c r="M344" s="69"/>
      <c r="N344" s="69"/>
      <c r="O344" s="69"/>
      <c r="P344" s="69"/>
      <c r="Q344" s="69"/>
      <c r="R344" s="69"/>
    </row>
    <row r="345" spans="1:18" s="24" customFormat="1" ht="26.1" customHeight="1">
      <c r="A345" s="201"/>
      <c r="B345" s="201"/>
      <c r="K345" s="69"/>
      <c r="L345" s="69"/>
      <c r="M345" s="69"/>
      <c r="N345" s="69"/>
      <c r="O345" s="69"/>
      <c r="P345" s="69"/>
      <c r="Q345" s="69"/>
      <c r="R345" s="69"/>
    </row>
    <row r="346" spans="1:18" s="69" customFormat="1" ht="26.1" customHeight="1">
      <c r="A346" s="201"/>
      <c r="B346" s="202"/>
      <c r="C346" s="24"/>
      <c r="D346" s="24"/>
      <c r="E346" s="24"/>
      <c r="F346" s="24"/>
      <c r="G346" s="24"/>
      <c r="H346" s="24"/>
      <c r="I346" s="24"/>
      <c r="J346" s="24"/>
    </row>
    <row r="347" spans="1:18" s="69" customFormat="1" ht="26.1" customHeight="1">
      <c r="A347" s="176"/>
      <c r="B347" s="177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</row>
    <row r="348" spans="1:18" s="69" customFormat="1" ht="26.1" customHeight="1">
      <c r="A348" s="176"/>
      <c r="B348" s="177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</row>
    <row r="349" spans="1:18" s="69" customFormat="1" ht="26.1" customHeight="1">
      <c r="A349" s="176"/>
      <c r="B349" s="177"/>
      <c r="C349" s="24"/>
      <c r="D349" s="24"/>
      <c r="E349" s="24"/>
      <c r="F349" s="24"/>
      <c r="G349" s="24"/>
      <c r="H349" s="24"/>
      <c r="I349" s="24"/>
      <c r="J349" s="24"/>
    </row>
    <row r="350" spans="1:18" s="69" customFormat="1" ht="26.1" customHeight="1">
      <c r="A350" s="176"/>
      <c r="B350" s="177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</row>
    <row r="351" spans="1:18" s="24" customFormat="1" ht="26.1" customHeight="1">
      <c r="A351" s="176"/>
      <c r="B351" s="176"/>
      <c r="K351" s="69"/>
      <c r="L351" s="69"/>
      <c r="M351" s="69"/>
      <c r="N351" s="69"/>
      <c r="O351" s="69"/>
      <c r="P351" s="69"/>
      <c r="Q351" s="69"/>
      <c r="R351" s="69"/>
    </row>
    <row r="352" spans="1:18" s="69" customFormat="1" ht="26.1" customHeight="1">
      <c r="A352" s="176"/>
      <c r="B352" s="176"/>
      <c r="C352" s="24"/>
      <c r="D352" s="24"/>
      <c r="E352" s="24"/>
      <c r="F352" s="24"/>
      <c r="G352" s="24"/>
      <c r="H352" s="24"/>
      <c r="I352" s="24"/>
      <c r="J352" s="24"/>
      <c r="K352" s="190" t="e">
        <f>#REF!</f>
        <v>#REF!</v>
      </c>
    </row>
    <row r="353" spans="1:18" s="69" customFormat="1" ht="26.1" customHeight="1">
      <c r="A353" s="176"/>
      <c r="B353" s="177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</row>
    <row r="354" spans="1:18" s="24" customFormat="1" ht="26.1" customHeight="1">
      <c r="A354" s="176"/>
      <c r="B354" s="176"/>
    </row>
    <row r="355" spans="1:18" s="69" customFormat="1" ht="39.75" customHeight="1">
      <c r="A355" s="176"/>
      <c r="B355" s="177"/>
      <c r="C355" s="24"/>
      <c r="D355" s="24"/>
      <c r="E355" s="24"/>
      <c r="F355" s="24"/>
      <c r="G355" s="24"/>
      <c r="H355" s="24"/>
      <c r="I355" s="24"/>
      <c r="J355" s="24"/>
    </row>
    <row r="356" spans="1:18" s="24" customFormat="1" ht="39.75" customHeight="1">
      <c r="A356" s="176"/>
      <c r="B356" s="177"/>
      <c r="K356" s="69"/>
      <c r="L356" s="69"/>
      <c r="M356" s="69"/>
      <c r="N356" s="69"/>
      <c r="O356" s="69"/>
      <c r="P356" s="69"/>
      <c r="Q356" s="69"/>
      <c r="R356" s="69"/>
    </row>
    <row r="357" spans="1:18" s="69" customFormat="1" ht="26.1" customHeight="1">
      <c r="A357" s="176"/>
      <c r="B357" s="176"/>
      <c r="C357" s="24"/>
      <c r="D357" s="24"/>
      <c r="E357" s="24"/>
      <c r="F357" s="24"/>
      <c r="G357" s="24"/>
      <c r="H357" s="24"/>
      <c r="I357" s="24"/>
      <c r="J357" s="24"/>
    </row>
    <row r="358" spans="1:18" s="69" customFormat="1" ht="26.1" customHeight="1">
      <c r="A358" s="176"/>
      <c r="B358" s="176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</row>
    <row r="359" spans="1:18" s="69" customFormat="1" ht="26.1" customHeight="1">
      <c r="A359" s="176"/>
      <c r="B359" s="177"/>
      <c r="C359" s="24"/>
      <c r="D359" s="24"/>
      <c r="E359" s="24"/>
      <c r="F359" s="24"/>
      <c r="G359" s="24"/>
      <c r="H359" s="24"/>
      <c r="I359" s="24"/>
      <c r="J359" s="24"/>
    </row>
    <row r="360" spans="1:18" s="24" customFormat="1" ht="26.1" customHeight="1">
      <c r="A360" s="176"/>
      <c r="B360" s="177"/>
    </row>
    <row r="361" spans="1:18" s="69" customFormat="1" ht="26.1" customHeight="1">
      <c r="A361" s="176"/>
      <c r="B361" s="177"/>
      <c r="C361" s="24"/>
      <c r="D361" s="24"/>
      <c r="E361" s="24"/>
      <c r="F361" s="24"/>
      <c r="G361" s="24"/>
      <c r="H361" s="24"/>
      <c r="I361" s="24"/>
      <c r="J361" s="24"/>
    </row>
    <row r="362" spans="1:18" s="69" customFormat="1" ht="26.1" customHeight="1">
      <c r="A362" s="176"/>
      <c r="B362" s="176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</row>
    <row r="363" spans="1:18" s="69" customFormat="1" ht="26.1" customHeight="1">
      <c r="A363" s="176"/>
      <c r="B363" s="177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</row>
    <row r="364" spans="1:18" s="24" customFormat="1" ht="26.1" customHeight="1">
      <c r="A364" s="176"/>
      <c r="B364" s="176"/>
    </row>
    <row r="365" spans="1:18" s="69" customFormat="1" ht="26.1" customHeight="1">
      <c r="A365" s="176"/>
      <c r="B365" s="177"/>
      <c r="C365" s="24"/>
      <c r="D365" s="24"/>
      <c r="E365" s="24"/>
      <c r="F365" s="24"/>
      <c r="G365" s="24"/>
      <c r="H365" s="24"/>
      <c r="I365" s="24"/>
      <c r="J365" s="24"/>
    </row>
    <row r="366" spans="1:18" s="24" customFormat="1" ht="26.1" customHeight="1">
      <c r="A366" s="176"/>
      <c r="B366" s="176"/>
    </row>
    <row r="367" spans="1:18" s="24" customFormat="1" ht="26.1" customHeight="1">
      <c r="A367" s="176"/>
      <c r="B367" s="176"/>
      <c r="K367" s="69"/>
      <c r="L367" s="69"/>
      <c r="M367" s="69"/>
      <c r="N367" s="69"/>
      <c r="O367" s="69"/>
      <c r="P367" s="69"/>
      <c r="Q367" s="69"/>
      <c r="R367" s="69"/>
    </row>
    <row r="368" spans="1:18" s="69" customFormat="1" ht="26.1" customHeight="1">
      <c r="A368" s="176"/>
      <c r="B368" s="176"/>
      <c r="C368" s="24"/>
      <c r="D368" s="24"/>
      <c r="E368" s="24"/>
      <c r="F368" s="24"/>
      <c r="G368" s="24"/>
      <c r="H368" s="24"/>
      <c r="I368" s="24"/>
      <c r="J368" s="24"/>
    </row>
    <row r="369" spans="1:18" s="69" customFormat="1" ht="26.1" customHeight="1">
      <c r="A369" s="176"/>
      <c r="B369" s="177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</row>
    <row r="370" spans="1:18" s="88" customFormat="1" ht="26.1" customHeight="1">
      <c r="A370" s="176"/>
      <c r="B370" s="176"/>
      <c r="C370" s="24"/>
      <c r="D370" s="24"/>
      <c r="E370" s="24"/>
      <c r="F370" s="24"/>
      <c r="G370" s="24"/>
      <c r="H370" s="24"/>
      <c r="I370" s="24"/>
      <c r="J370" s="24"/>
      <c r="K370" s="69"/>
      <c r="L370" s="69"/>
      <c r="M370" s="69"/>
      <c r="N370" s="69"/>
      <c r="O370" s="69"/>
      <c r="P370" s="69"/>
      <c r="Q370" s="69"/>
      <c r="R370" s="69"/>
    </row>
    <row r="371" spans="1:18" s="69" customFormat="1" ht="26.1" customHeight="1">
      <c r="A371" s="176"/>
      <c r="B371" s="177"/>
      <c r="C371" s="24"/>
      <c r="D371" s="24"/>
      <c r="E371" s="24"/>
      <c r="F371" s="24"/>
      <c r="G371" s="24"/>
      <c r="H371" s="24"/>
      <c r="I371" s="24"/>
      <c r="J371" s="24"/>
    </row>
    <row r="372" spans="1:18" s="88" customFormat="1" ht="26.1" customHeight="1">
      <c r="A372" s="176"/>
      <c r="B372" s="177"/>
      <c r="C372" s="24"/>
      <c r="D372" s="24"/>
      <c r="E372" s="24"/>
      <c r="F372" s="24"/>
      <c r="G372" s="24"/>
      <c r="H372" s="24"/>
      <c r="I372" s="24"/>
      <c r="J372" s="24"/>
      <c r="K372" s="69"/>
      <c r="L372" s="69"/>
      <c r="M372" s="69"/>
      <c r="N372" s="69"/>
      <c r="O372" s="69"/>
      <c r="P372" s="69"/>
      <c r="Q372" s="69"/>
      <c r="R372" s="69"/>
    </row>
    <row r="373" spans="1:18" s="69" customFormat="1" ht="26.1" customHeight="1">
      <c r="A373" s="176"/>
      <c r="B373" s="176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</row>
    <row r="374" spans="1:18" s="69" customFormat="1" ht="26.1" customHeight="1">
      <c r="A374" s="176"/>
      <c r="B374" s="177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</row>
    <row r="375" spans="1:18" s="24" customFormat="1" ht="26.1" customHeight="1">
      <c r="A375" s="176"/>
      <c r="B375" s="177"/>
    </row>
    <row r="376" spans="1:18" s="69" customFormat="1" ht="26.1" customHeight="1">
      <c r="A376" s="176"/>
      <c r="B376" s="177"/>
      <c r="C376" s="24"/>
      <c r="D376" s="24"/>
      <c r="E376" s="24"/>
      <c r="F376" s="24"/>
      <c r="G376" s="24"/>
      <c r="H376" s="24"/>
      <c r="I376" s="24"/>
      <c r="J376" s="24"/>
    </row>
    <row r="377" spans="1:18" s="69" customFormat="1" ht="26.1" customHeight="1">
      <c r="A377" s="176"/>
      <c r="B377" s="176"/>
      <c r="C377" s="24"/>
      <c r="D377" s="24"/>
      <c r="E377" s="24"/>
      <c r="F377" s="24"/>
      <c r="G377" s="24"/>
      <c r="H377" s="24"/>
      <c r="I377" s="24"/>
      <c r="J377" s="24"/>
    </row>
    <row r="378" spans="1:18" s="69" customFormat="1" ht="26.1" customHeight="1">
      <c r="A378" s="176"/>
      <c r="B378" s="176"/>
      <c r="C378" s="24"/>
      <c r="D378" s="24"/>
      <c r="E378" s="24"/>
      <c r="F378" s="24"/>
      <c r="G378" s="24"/>
      <c r="H378" s="24"/>
      <c r="I378" s="24"/>
      <c r="J378" s="24"/>
    </row>
    <row r="379" spans="1:18" s="24" customFormat="1" ht="26.1" customHeight="1">
      <c r="A379" s="176"/>
      <c r="B379" s="176"/>
      <c r="K379" s="69"/>
      <c r="L379" s="69"/>
      <c r="M379" s="69"/>
      <c r="N379" s="69"/>
      <c r="O379" s="69"/>
      <c r="P379" s="69"/>
      <c r="Q379" s="69"/>
      <c r="R379" s="69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</row>
    <row r="381" spans="1:18" s="69" customFormat="1" ht="49.5" customHeight="1">
      <c r="A381" s="176"/>
      <c r="B381" s="177"/>
      <c r="C381" s="24"/>
      <c r="D381" s="24"/>
      <c r="E381" s="24"/>
      <c r="F381" s="24"/>
      <c r="G381" s="24"/>
      <c r="H381" s="24"/>
      <c r="I381" s="24"/>
      <c r="J381" s="24"/>
    </row>
    <row r="382" spans="1:18" s="69" customFormat="1" ht="29.25" customHeight="1">
      <c r="A382" s="170"/>
      <c r="B382" s="171"/>
      <c r="C382" s="24"/>
      <c r="D382" s="24"/>
      <c r="E382" s="24"/>
      <c r="F382" s="24"/>
      <c r="G382" s="24"/>
      <c r="H382" s="24"/>
      <c r="I382" s="24"/>
      <c r="J382" s="24"/>
    </row>
    <row r="383" spans="1:18" s="24" customFormat="1" ht="26.1" customHeight="1">
      <c r="A383" s="170"/>
      <c r="B383" s="171"/>
      <c r="K383" s="69"/>
      <c r="L383" s="69"/>
      <c r="M383" s="69"/>
      <c r="N383" s="69"/>
      <c r="O383" s="69"/>
      <c r="P383" s="69"/>
      <c r="Q383" s="69"/>
      <c r="R383" s="69"/>
    </row>
    <row r="384" spans="1:18" s="24" customFormat="1" ht="26.1" customHeight="1">
      <c r="A384" s="170"/>
      <c r="B384" s="171"/>
    </row>
    <row r="385" spans="1:18" s="24" customFormat="1" ht="26.1" customHeight="1">
      <c r="A385" s="170"/>
      <c r="B385" s="171"/>
    </row>
    <row r="386" spans="1:18" s="24" customFormat="1" ht="26.1" customHeight="1">
      <c r="A386" s="203"/>
      <c r="B386" s="204"/>
      <c r="I386" s="205"/>
      <c r="J386" s="205"/>
    </row>
    <row r="387" spans="1:18" s="24" customFormat="1" ht="26.1" customHeight="1">
      <c r="A387" s="203"/>
      <c r="B387" s="204"/>
      <c r="K387" s="69"/>
      <c r="L387" s="69"/>
      <c r="M387" s="69"/>
      <c r="N387" s="69"/>
      <c r="O387" s="69"/>
      <c r="P387" s="69"/>
      <c r="Q387" s="69"/>
      <c r="R387" s="69"/>
    </row>
    <row r="388" spans="1:18" s="24" customFormat="1" ht="26.1" customHeight="1">
      <c r="A388" s="176"/>
      <c r="B388" s="176"/>
      <c r="K388" s="69"/>
      <c r="L388" s="69"/>
      <c r="M388" s="69"/>
      <c r="N388" s="69"/>
      <c r="O388" s="69"/>
      <c r="P388" s="69"/>
      <c r="Q388" s="69"/>
      <c r="R388" s="69"/>
    </row>
    <row r="389" spans="1:18" s="69" customFormat="1" ht="26.1" customHeight="1">
      <c r="A389" s="170"/>
      <c r="B389" s="170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</row>
    <row r="390" spans="1:18" s="69" customFormat="1" ht="26.1" customHeight="1">
      <c r="A390" s="170"/>
      <c r="B390" s="170"/>
      <c r="C390" s="205"/>
      <c r="D390" s="205"/>
      <c r="E390" s="205"/>
      <c r="F390" s="205"/>
      <c r="G390" s="205"/>
      <c r="H390" s="205"/>
      <c r="I390" s="24"/>
      <c r="J390" s="24"/>
    </row>
    <row r="391" spans="1:18" s="24" customFormat="1" ht="26.1" customHeight="1">
      <c r="A391" s="170"/>
      <c r="B391" s="171"/>
    </row>
    <row r="392" spans="1:18" s="69" customFormat="1" ht="26.1" customHeight="1">
      <c r="A392" s="170"/>
      <c r="B392" s="171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</row>
    <row r="393" spans="1:18" s="69" customFormat="1" ht="26.1" customHeight="1">
      <c r="A393" s="170"/>
      <c r="B393" s="170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</row>
    <row r="394" spans="1:18" s="69" customFormat="1" ht="26.1" customHeight="1">
      <c r="A394" s="170"/>
      <c r="B394" s="171"/>
      <c r="C394" s="24"/>
      <c r="D394" s="24"/>
      <c r="E394" s="24"/>
      <c r="F394" s="24"/>
      <c r="G394" s="24"/>
      <c r="H394" s="24"/>
      <c r="I394" s="24"/>
      <c r="J394" s="24"/>
    </row>
    <row r="395" spans="1:18" s="69" customFormat="1" ht="26.1" customHeight="1">
      <c r="A395" s="170"/>
      <c r="B395" s="170"/>
      <c r="C395" s="24"/>
      <c r="D395" s="24"/>
      <c r="E395" s="24"/>
      <c r="F395" s="24"/>
      <c r="G395" s="24"/>
      <c r="H395" s="24"/>
      <c r="I395" s="24"/>
      <c r="J395" s="24"/>
    </row>
    <row r="396" spans="1:18" s="69" customFormat="1" ht="26.1" customHeight="1">
      <c r="A396" s="170"/>
      <c r="B396" s="170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</row>
    <row r="397" spans="1:18" s="69" customFormat="1" ht="26.1" customHeight="1">
      <c r="A397" s="170"/>
      <c r="B397" s="170"/>
      <c r="C397" s="24"/>
      <c r="D397" s="24"/>
      <c r="E397" s="24"/>
      <c r="F397" s="24"/>
      <c r="G397" s="24"/>
      <c r="H397" s="24"/>
      <c r="I397" s="24"/>
      <c r="J397" s="24"/>
    </row>
    <row r="398" spans="1:18" s="69" customFormat="1" ht="26.1" customHeight="1">
      <c r="A398" s="170"/>
      <c r="B398" s="171"/>
      <c r="C398" s="24"/>
      <c r="D398" s="24"/>
      <c r="E398" s="24"/>
      <c r="F398" s="24"/>
      <c r="G398" s="24"/>
      <c r="H398" s="24"/>
      <c r="I398" s="24"/>
      <c r="J398" s="24"/>
    </row>
    <row r="399" spans="1:18" s="24" customFormat="1" ht="26.1" customHeight="1">
      <c r="A399" s="170"/>
      <c r="B399" s="171"/>
      <c r="K399" s="73"/>
      <c r="L399" s="73"/>
      <c r="M399" s="73"/>
      <c r="N399" s="73"/>
      <c r="O399" s="73"/>
      <c r="P399" s="73"/>
      <c r="Q399" s="73"/>
      <c r="R399" s="73"/>
    </row>
    <row r="400" spans="1:18" s="69" customFormat="1" ht="26.1" customHeight="1">
      <c r="A400" s="170"/>
      <c r="B400" s="170"/>
      <c r="C400" s="24"/>
      <c r="D400" s="24"/>
      <c r="E400" s="24"/>
      <c r="F400" s="24"/>
      <c r="G400" s="24"/>
      <c r="H400" s="24"/>
      <c r="I400" s="24"/>
      <c r="J400" s="24"/>
    </row>
    <row r="401" spans="1:18" s="24" customFormat="1" ht="26.1" customHeight="1">
      <c r="A401" s="206"/>
      <c r="B401" s="207"/>
    </row>
    <row r="402" spans="1:18" s="69" customFormat="1" ht="26.1" customHeight="1">
      <c r="A402" s="172"/>
      <c r="B402" s="173"/>
      <c r="C402" s="24"/>
      <c r="D402" s="24"/>
      <c r="E402" s="24"/>
      <c r="F402" s="24"/>
      <c r="G402" s="24"/>
      <c r="H402" s="24"/>
      <c r="I402" s="24"/>
      <c r="J402" s="24"/>
    </row>
    <row r="403" spans="1:18" s="69" customFormat="1" ht="26.1" customHeight="1">
      <c r="A403" s="201"/>
      <c r="B403" s="202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</row>
    <row r="404" spans="1:18" s="123" customFormat="1" ht="26.1" customHeight="1">
      <c r="A404" s="172"/>
      <c r="B404" s="173"/>
      <c r="C404" s="24"/>
      <c r="D404" s="24"/>
      <c r="E404" s="24"/>
      <c r="F404" s="24"/>
      <c r="G404" s="24"/>
      <c r="H404" s="24"/>
      <c r="I404" s="24"/>
      <c r="J404" s="24"/>
      <c r="K404" s="69"/>
      <c r="L404" s="69"/>
      <c r="M404" s="69"/>
      <c r="N404" s="69"/>
      <c r="O404" s="69"/>
      <c r="P404" s="69"/>
      <c r="Q404" s="69"/>
      <c r="R404" s="69"/>
    </row>
    <row r="405" spans="1:18" s="69" customFormat="1" ht="26.1" customHeight="1">
      <c r="A405" s="172"/>
      <c r="B405" s="172"/>
      <c r="C405" s="24"/>
      <c r="D405" s="24"/>
      <c r="E405" s="24"/>
      <c r="F405" s="24"/>
      <c r="G405" s="24"/>
      <c r="H405" s="24"/>
      <c r="I405" s="24"/>
      <c r="J405" s="24"/>
    </row>
    <row r="406" spans="1:18" s="69" customFormat="1" ht="26.1" customHeight="1">
      <c r="A406" s="208"/>
      <c r="B406" s="209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</row>
    <row r="407" spans="1:18" s="69" customFormat="1" ht="26.1" customHeight="1">
      <c r="A407" s="176"/>
      <c r="B407" s="176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</row>
    <row r="408" spans="1:18" s="69" customFormat="1" ht="26.1" customHeight="1">
      <c r="A408" s="201"/>
      <c r="B408" s="202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</row>
    <row r="409" spans="1:18" s="24" customFormat="1" ht="26.1" customHeight="1">
      <c r="A409" s="201"/>
      <c r="B409" s="202"/>
      <c r="K409" s="175"/>
      <c r="L409" s="175"/>
      <c r="M409" s="175"/>
      <c r="N409" s="175"/>
      <c r="O409" s="175"/>
      <c r="P409" s="175"/>
      <c r="Q409" s="175"/>
      <c r="R409" s="175"/>
    </row>
    <row r="410" spans="1:18" s="24" customFormat="1" ht="26.1" customHeight="1">
      <c r="A410" s="201"/>
      <c r="B410" s="201"/>
      <c r="K410" s="175"/>
      <c r="L410" s="175"/>
      <c r="M410" s="175"/>
      <c r="N410" s="175"/>
      <c r="O410" s="175"/>
      <c r="P410" s="175"/>
      <c r="Q410" s="175"/>
      <c r="R410" s="175"/>
    </row>
    <row r="411" spans="1:18" s="69" customFormat="1" ht="26.1" customHeight="1">
      <c r="A411" s="176"/>
      <c r="B411" s="176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 s="24" customFormat="1" ht="26.1" customHeight="1">
      <c r="A412" s="176"/>
      <c r="B412" s="176"/>
      <c r="K412" s="69"/>
      <c r="L412" s="69"/>
      <c r="M412" s="69"/>
      <c r="N412" s="69"/>
      <c r="O412" s="69"/>
      <c r="P412" s="69"/>
      <c r="Q412" s="69"/>
      <c r="R412" s="69"/>
    </row>
    <row r="413" spans="1:18" s="69" customFormat="1" ht="26.1" customHeight="1">
      <c r="A413" s="201"/>
      <c r="B413" s="201"/>
      <c r="C413" s="24"/>
      <c r="D413" s="24"/>
      <c r="E413" s="24"/>
      <c r="F413" s="24"/>
      <c r="G413" s="24"/>
      <c r="H413" s="24"/>
      <c r="I413" s="24"/>
      <c r="J413" s="24"/>
    </row>
    <row r="414" spans="1:18" s="69" customFormat="1" ht="26.1" customHeight="1">
      <c r="A414" s="201"/>
      <c r="B414" s="201"/>
      <c r="C414" s="24"/>
      <c r="D414" s="24"/>
      <c r="E414" s="24"/>
      <c r="F414" s="24"/>
      <c r="G414" s="24"/>
      <c r="H414" s="24"/>
      <c r="I414" s="24"/>
      <c r="J414" s="24"/>
    </row>
    <row r="415" spans="1:18" s="24" customFormat="1" ht="26.1" customHeight="1">
      <c r="A415" s="176"/>
      <c r="B415" s="176"/>
      <c r="K415" s="69"/>
      <c r="L415" s="69"/>
      <c r="M415" s="69"/>
      <c r="N415" s="69"/>
      <c r="O415" s="69"/>
      <c r="P415" s="69"/>
      <c r="Q415" s="69"/>
      <c r="R415" s="69"/>
    </row>
    <row r="416" spans="1:18" s="69" customFormat="1" ht="26.1" customHeight="1">
      <c r="A416" s="176"/>
      <c r="B416" s="177"/>
      <c r="C416" s="24"/>
      <c r="D416" s="24"/>
      <c r="E416" s="24"/>
      <c r="F416" s="24"/>
      <c r="G416" s="24"/>
      <c r="H416" s="24"/>
      <c r="I416" s="24"/>
      <c r="J416" s="24"/>
    </row>
    <row r="417" spans="1:18" s="24" customFormat="1" ht="26.1" customHeight="1">
      <c r="A417" s="176"/>
      <c r="B417" s="177"/>
      <c r="K417" s="69"/>
      <c r="L417" s="69"/>
      <c r="M417" s="69"/>
      <c r="N417" s="69"/>
      <c r="O417" s="69"/>
      <c r="P417" s="69"/>
      <c r="Q417" s="69"/>
      <c r="R417" s="69"/>
    </row>
    <row r="418" spans="1:18" s="69" customFormat="1" ht="36.75" customHeight="1">
      <c r="A418" s="176"/>
      <c r="B418" s="177"/>
      <c r="C418" s="24"/>
      <c r="D418" s="24"/>
      <c r="E418" s="24"/>
      <c r="F418" s="24"/>
      <c r="G418" s="24"/>
      <c r="H418" s="24"/>
      <c r="I418" s="24"/>
      <c r="J418" s="24"/>
    </row>
    <row r="419" spans="1:18" s="69" customFormat="1" ht="26.1" customHeight="1">
      <c r="A419" s="176"/>
      <c r="B419" s="177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</row>
    <row r="420" spans="1:18" s="24" customFormat="1" ht="26.1" customHeight="1">
      <c r="A420" s="176"/>
      <c r="B420" s="177"/>
      <c r="K420" s="69"/>
      <c r="L420" s="69"/>
      <c r="M420" s="69"/>
      <c r="N420" s="69"/>
      <c r="O420" s="69"/>
      <c r="P420" s="69"/>
      <c r="Q420" s="69"/>
      <c r="R420" s="69"/>
    </row>
    <row r="421" spans="1:18" s="24" customFormat="1" ht="26.1" customHeight="1">
      <c r="A421" s="176"/>
      <c r="B421" s="177"/>
      <c r="K421" s="69"/>
      <c r="L421" s="69"/>
      <c r="M421" s="69"/>
      <c r="N421" s="69"/>
      <c r="O421" s="69"/>
      <c r="P421" s="69"/>
      <c r="Q421" s="69"/>
      <c r="R421" s="69"/>
    </row>
    <row r="422" spans="1:18" s="24" customFormat="1" ht="26.1" customHeight="1">
      <c r="A422" s="176"/>
      <c r="B422" s="177"/>
      <c r="K422" s="69"/>
      <c r="L422" s="69"/>
      <c r="M422" s="69"/>
      <c r="N422" s="69"/>
      <c r="O422" s="69"/>
      <c r="P422" s="69"/>
      <c r="Q422" s="69"/>
      <c r="R422" s="69"/>
    </row>
    <row r="423" spans="1:18" s="69" customFormat="1" ht="26.1" customHeight="1">
      <c r="A423" s="176"/>
      <c r="B423" s="176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</row>
    <row r="424" spans="1:18" s="69" customFormat="1" ht="26.1" customHeight="1">
      <c r="A424" s="176"/>
      <c r="B424" s="177"/>
      <c r="C424" s="24"/>
      <c r="D424" s="24"/>
      <c r="E424" s="24"/>
      <c r="F424" s="24"/>
      <c r="G424" s="24"/>
      <c r="H424" s="24"/>
      <c r="I424" s="24"/>
      <c r="J424" s="24"/>
    </row>
    <row r="425" spans="1:18" s="175" customFormat="1" ht="26.1" customHeight="1">
      <c r="A425" s="176"/>
      <c r="B425" s="177"/>
      <c r="C425" s="24"/>
      <c r="D425" s="24"/>
      <c r="E425" s="24"/>
      <c r="F425" s="24"/>
      <c r="G425" s="24"/>
      <c r="H425" s="24"/>
      <c r="I425" s="24"/>
      <c r="J425" s="24"/>
      <c r="K425" s="69"/>
      <c r="L425" s="69"/>
      <c r="M425" s="69"/>
      <c r="N425" s="69"/>
      <c r="O425" s="69"/>
      <c r="P425" s="69"/>
      <c r="Q425" s="69"/>
      <c r="R425" s="69"/>
    </row>
    <row r="426" spans="1:18" s="69" customFormat="1" ht="26.1" customHeight="1">
      <c r="A426" s="176"/>
      <c r="B426" s="177"/>
      <c r="C426" s="24"/>
      <c r="D426" s="24"/>
      <c r="E426" s="24"/>
      <c r="F426" s="24"/>
      <c r="G426" s="24"/>
      <c r="H426" s="24"/>
      <c r="I426" s="24"/>
      <c r="J426" s="24"/>
    </row>
    <row r="427" spans="1:18" s="69" customFormat="1" ht="26.1" customHeight="1">
      <c r="A427" s="176"/>
      <c r="B427" s="176"/>
      <c r="C427" s="24"/>
      <c r="D427" s="24"/>
      <c r="E427" s="24"/>
      <c r="F427" s="24"/>
      <c r="G427" s="24"/>
      <c r="H427" s="24"/>
      <c r="I427" s="24"/>
      <c r="J427" s="24"/>
      <c r="K427" s="73"/>
      <c r="L427" s="73"/>
      <c r="M427" s="73"/>
      <c r="N427" s="73"/>
      <c r="O427" s="73"/>
      <c r="P427" s="73"/>
      <c r="Q427" s="73"/>
      <c r="R427" s="73"/>
    </row>
    <row r="428" spans="1:18" s="24" customFormat="1" ht="26.1" customHeight="1">
      <c r="A428" s="176"/>
      <c r="B428" s="177"/>
      <c r="K428" s="69"/>
      <c r="L428" s="69"/>
      <c r="M428" s="69"/>
      <c r="N428" s="69"/>
      <c r="O428" s="69"/>
      <c r="P428" s="69"/>
      <c r="Q428" s="69"/>
      <c r="R428" s="69"/>
    </row>
    <row r="429" spans="1:18" s="69" customFormat="1" ht="26.1" customHeight="1">
      <c r="A429" s="176"/>
      <c r="B429" s="177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</row>
    <row r="430" spans="1:18" s="24" customFormat="1" ht="26.1" customHeight="1">
      <c r="A430" s="176"/>
      <c r="B430" s="177"/>
    </row>
    <row r="431" spans="1:18" s="69" customFormat="1" ht="26.1" customHeight="1">
      <c r="A431" s="176"/>
      <c r="B431" s="177"/>
      <c r="C431" s="24"/>
      <c r="D431" s="24"/>
      <c r="E431" s="24"/>
      <c r="F431" s="24"/>
      <c r="G431" s="24"/>
      <c r="H431" s="24"/>
      <c r="I431" s="24"/>
      <c r="J431" s="24"/>
    </row>
    <row r="432" spans="1:18" s="24" customFormat="1" ht="26.1" customHeight="1">
      <c r="A432" s="176"/>
      <c r="B432" s="177"/>
    </row>
    <row r="433" spans="1:18" s="69" customFormat="1" ht="31.5" customHeight="1">
      <c r="A433" s="176"/>
      <c r="B433" s="176"/>
      <c r="C433" s="24"/>
      <c r="D433" s="24"/>
      <c r="E433" s="24"/>
      <c r="F433" s="24"/>
      <c r="G433" s="24"/>
      <c r="H433" s="24"/>
      <c r="I433" s="24"/>
      <c r="J433" s="24"/>
    </row>
    <row r="434" spans="1:18" s="69" customFormat="1" ht="26.1" customHeight="1">
      <c r="A434" s="176"/>
      <c r="B434" s="176"/>
      <c r="C434" s="24"/>
      <c r="D434" s="24"/>
      <c r="E434" s="24"/>
      <c r="F434" s="24"/>
      <c r="G434" s="24"/>
      <c r="H434" s="24"/>
      <c r="I434" s="24"/>
      <c r="J434" s="24"/>
      <c r="K434" s="22" t="e">
        <f>#REF!</f>
        <v>#REF!</v>
      </c>
      <c r="L434" s="24"/>
      <c r="M434" s="24"/>
      <c r="N434" s="24"/>
      <c r="O434" s="24"/>
      <c r="P434" s="24"/>
      <c r="Q434" s="24"/>
      <c r="R434" s="24"/>
    </row>
    <row r="435" spans="1:18" s="24" customFormat="1" ht="26.1" customHeight="1">
      <c r="A435" s="176"/>
      <c r="B435" s="177"/>
      <c r="K435" s="69"/>
      <c r="L435" s="69"/>
      <c r="M435" s="69"/>
      <c r="N435" s="69"/>
      <c r="O435" s="69"/>
      <c r="P435" s="69"/>
      <c r="Q435" s="69"/>
      <c r="R435" s="69"/>
    </row>
    <row r="436" spans="1:18" s="69" customFormat="1" ht="26.1" customHeight="1">
      <c r="A436" s="176"/>
      <c r="B436" s="176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</row>
    <row r="437" spans="1:18" s="73" customFormat="1" ht="42.75" customHeight="1">
      <c r="A437" s="176"/>
      <c r="B437" s="177"/>
      <c r="C437" s="24"/>
      <c r="D437" s="24"/>
      <c r="E437" s="24"/>
      <c r="F437" s="24"/>
      <c r="G437" s="24"/>
      <c r="H437" s="24"/>
      <c r="I437" s="24"/>
      <c r="J437" s="24"/>
      <c r="K437" s="69"/>
      <c r="L437" s="69"/>
      <c r="M437" s="69"/>
      <c r="N437" s="69"/>
      <c r="O437" s="69"/>
      <c r="P437" s="69"/>
      <c r="Q437" s="69"/>
      <c r="R437" s="69"/>
    </row>
    <row r="438" spans="1:18" s="24" customFormat="1" ht="42.75" customHeight="1">
      <c r="A438" s="176"/>
      <c r="B438" s="176"/>
      <c r="K438" s="69"/>
      <c r="L438" s="69"/>
      <c r="M438" s="69"/>
      <c r="N438" s="69"/>
      <c r="O438" s="69"/>
      <c r="P438" s="69"/>
      <c r="Q438" s="69"/>
      <c r="R438" s="69"/>
    </row>
    <row r="439" spans="1:18" s="69" customFormat="1" ht="26.1" customHeight="1">
      <c r="A439" s="176"/>
      <c r="B439" s="177"/>
      <c r="C439" s="24"/>
      <c r="D439" s="24"/>
      <c r="E439" s="24"/>
      <c r="F439" s="24"/>
      <c r="G439" s="24"/>
      <c r="H439" s="24"/>
      <c r="I439" s="24"/>
      <c r="J439" s="24"/>
    </row>
    <row r="440" spans="1:18" s="24" customFormat="1" ht="26.1" customHeight="1">
      <c r="A440" s="176"/>
      <c r="B440" s="176"/>
    </row>
    <row r="441" spans="1:18" s="69" customFormat="1" ht="26.1" customHeight="1">
      <c r="A441" s="176"/>
      <c r="B441" s="177"/>
      <c r="C441" s="24"/>
      <c r="D441" s="24"/>
      <c r="E441" s="24"/>
      <c r="F441" s="24"/>
      <c r="G441" s="24"/>
      <c r="H441" s="24"/>
      <c r="I441" s="24"/>
      <c r="J441" s="24"/>
    </row>
    <row r="442" spans="1:18" s="69" customFormat="1" ht="26.1" customHeight="1">
      <c r="A442" s="176"/>
      <c r="B442" s="177"/>
      <c r="C442" s="24"/>
      <c r="D442" s="24"/>
      <c r="E442" s="24"/>
      <c r="F442" s="24"/>
      <c r="G442" s="24"/>
      <c r="H442" s="24"/>
      <c r="I442" s="24"/>
      <c r="J442" s="24"/>
    </row>
    <row r="443" spans="1:18" s="24" customFormat="1" ht="26.1" customHeight="1">
      <c r="A443" s="176"/>
      <c r="B443" s="177"/>
    </row>
    <row r="444" spans="1:18" s="69" customFormat="1" ht="26.1" customHeight="1">
      <c r="A444" s="176"/>
      <c r="B444" s="176"/>
      <c r="C444" s="24"/>
      <c r="D444" s="24"/>
      <c r="E444" s="24"/>
      <c r="F444" s="24"/>
      <c r="G444" s="24"/>
      <c r="H444" s="24"/>
      <c r="I444" s="24"/>
      <c r="J444" s="24"/>
    </row>
    <row r="445" spans="1:18" s="69" customFormat="1" ht="26.1" customHeight="1">
      <c r="A445" s="176"/>
      <c r="B445" s="177"/>
      <c r="C445" s="24"/>
      <c r="D445" s="24"/>
      <c r="E445" s="24"/>
      <c r="F445" s="24"/>
      <c r="G445" s="24"/>
      <c r="H445" s="24"/>
      <c r="I445" s="24"/>
      <c r="J445" s="24"/>
    </row>
    <row r="446" spans="1:18" s="69" customFormat="1" ht="36" customHeight="1">
      <c r="A446" s="210"/>
      <c r="B446" s="177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</row>
    <row r="447" spans="1:18" s="69" customFormat="1" ht="26.1" customHeight="1">
      <c r="A447" s="176"/>
      <c r="B447" s="176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</row>
    <row r="448" spans="1:18" s="24" customFormat="1" ht="26.1" customHeight="1">
      <c r="A448" s="176"/>
      <c r="B448" s="177"/>
    </row>
    <row r="449" spans="1:18" s="69" customFormat="1" ht="26.1" customHeight="1">
      <c r="A449" s="176"/>
      <c r="B449" s="177"/>
      <c r="C449" s="24"/>
      <c r="D449" s="24"/>
      <c r="E449" s="24"/>
      <c r="F449" s="24"/>
      <c r="G449" s="24"/>
      <c r="H449" s="24"/>
      <c r="I449" s="24"/>
      <c r="J449" s="24"/>
    </row>
    <row r="450" spans="1:18" s="24" customFormat="1" ht="26.1" customHeight="1">
      <c r="A450" s="176"/>
      <c r="B450" s="176"/>
      <c r="K450" s="175"/>
      <c r="L450" s="175"/>
      <c r="M450" s="175"/>
      <c r="N450" s="175"/>
      <c r="O450" s="175"/>
      <c r="P450" s="175"/>
      <c r="Q450" s="175"/>
      <c r="R450" s="175"/>
    </row>
    <row r="451" spans="1:18" s="69" customFormat="1" ht="37.5" customHeight="1">
      <c r="A451" s="176"/>
      <c r="B451" s="176"/>
      <c r="C451" s="24"/>
      <c r="D451" s="24"/>
      <c r="E451" s="24"/>
      <c r="F451" s="24"/>
      <c r="G451" s="24"/>
      <c r="H451" s="24"/>
      <c r="I451" s="24"/>
      <c r="J451" s="24"/>
    </row>
    <row r="452" spans="1:18" s="24" customFormat="1" ht="42" customHeight="1">
      <c r="A452" s="176"/>
      <c r="B452" s="176"/>
      <c r="K452" s="69"/>
      <c r="L452" s="69"/>
      <c r="M452" s="69"/>
      <c r="N452" s="69"/>
      <c r="O452" s="69"/>
      <c r="P452" s="69"/>
      <c r="Q452" s="69"/>
      <c r="R452" s="69"/>
    </row>
    <row r="453" spans="1:18" s="69" customFormat="1" ht="45" customHeight="1">
      <c r="A453" s="176"/>
      <c r="B453" s="177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</row>
    <row r="454" spans="1:18" s="24" customFormat="1" ht="32.25" customHeight="1">
      <c r="A454" s="176"/>
      <c r="B454" s="176"/>
      <c r="K454" s="69"/>
      <c r="L454" s="69"/>
      <c r="M454" s="69"/>
      <c r="N454" s="69"/>
      <c r="O454" s="69"/>
      <c r="P454" s="69"/>
      <c r="Q454" s="69"/>
      <c r="R454" s="69"/>
    </row>
    <row r="455" spans="1:18" s="24" customFormat="1" ht="26.1" customHeight="1">
      <c r="A455" s="176"/>
      <c r="B455" s="177"/>
      <c r="K455" s="69"/>
      <c r="L455" s="69"/>
      <c r="M455" s="69"/>
      <c r="N455" s="69"/>
      <c r="O455" s="69"/>
      <c r="P455" s="69"/>
      <c r="Q455" s="69"/>
      <c r="R455" s="69"/>
    </row>
    <row r="456" spans="1:18" s="24" customFormat="1" ht="26.1" customHeight="1">
      <c r="A456" s="176"/>
      <c r="B456" s="177"/>
    </row>
    <row r="457" spans="1:18" s="24" customFormat="1" ht="26.1" customHeight="1">
      <c r="A457" s="176"/>
      <c r="B457" s="176"/>
      <c r="K457" s="69"/>
      <c r="L457" s="69"/>
      <c r="M457" s="69"/>
      <c r="N457" s="69"/>
      <c r="O457" s="69"/>
      <c r="P457" s="69"/>
      <c r="Q457" s="69"/>
      <c r="R457" s="69"/>
    </row>
    <row r="458" spans="1:18" s="24" customFormat="1" ht="26.1" customHeight="1">
      <c r="A458" s="176"/>
      <c r="B458" s="177"/>
    </row>
    <row r="459" spans="1:18" s="24" customFormat="1" ht="26.1" customHeight="1">
      <c r="A459" s="176"/>
      <c r="B459" s="177"/>
    </row>
    <row r="460" spans="1:18" s="69" customFormat="1" ht="26.1" customHeight="1">
      <c r="A460" s="176"/>
      <c r="B460" s="176"/>
      <c r="C460" s="24"/>
      <c r="D460" s="24"/>
      <c r="E460" s="24"/>
      <c r="F460" s="24"/>
      <c r="G460" s="24"/>
      <c r="H460" s="24"/>
      <c r="I460" s="24"/>
      <c r="J460" s="24"/>
    </row>
    <row r="461" spans="1:18" s="69" customFormat="1" ht="26.1" customHeight="1">
      <c r="A461" s="176"/>
      <c r="B461" s="177"/>
      <c r="C461" s="24"/>
      <c r="D461" s="24"/>
      <c r="E461" s="24"/>
      <c r="F461" s="24"/>
      <c r="G461" s="24"/>
      <c r="H461" s="24"/>
      <c r="I461" s="24"/>
      <c r="J461" s="24"/>
    </row>
    <row r="462" spans="1:18" s="69" customFormat="1" ht="26.1" customHeight="1">
      <c r="A462" s="176"/>
      <c r="B462" s="176"/>
      <c r="C462" s="24"/>
      <c r="D462" s="24"/>
      <c r="E462" s="24"/>
      <c r="F462" s="24"/>
      <c r="G462" s="24"/>
      <c r="H462" s="24"/>
      <c r="I462" s="24"/>
      <c r="J462" s="24"/>
    </row>
    <row r="463" spans="1:18" s="69" customFormat="1" ht="26.1" customHeight="1">
      <c r="A463" s="176"/>
      <c r="B463" s="176"/>
      <c r="C463" s="24"/>
      <c r="D463" s="24"/>
      <c r="E463" s="24"/>
      <c r="F463" s="24"/>
      <c r="G463" s="24"/>
      <c r="H463" s="24"/>
      <c r="I463" s="24"/>
      <c r="J463" s="24"/>
    </row>
    <row r="464" spans="1:18" s="69" customFormat="1" ht="26.1" customHeight="1">
      <c r="A464" s="176"/>
      <c r="B464" s="177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</row>
    <row r="465" spans="1:18" s="24" customFormat="1" ht="26.1" customHeight="1">
      <c r="A465" s="176"/>
      <c r="B465" s="177"/>
      <c r="K465" s="69"/>
      <c r="L465" s="69"/>
      <c r="M465" s="69"/>
      <c r="N465" s="69"/>
      <c r="O465" s="69"/>
      <c r="P465" s="69"/>
      <c r="Q465" s="69"/>
      <c r="R465" s="69"/>
    </row>
    <row r="466" spans="1:18" s="69" customFormat="1" ht="26.1" customHeight="1">
      <c r="A466" s="176"/>
      <c r="B466" s="177"/>
      <c r="C466" s="24"/>
      <c r="D466" s="24"/>
      <c r="E466" s="24"/>
      <c r="F466" s="24"/>
      <c r="G466" s="24"/>
      <c r="H466" s="24"/>
      <c r="I466" s="24"/>
      <c r="J466" s="24"/>
      <c r="K466" s="175"/>
      <c r="L466" s="175"/>
      <c r="M466" s="175"/>
      <c r="N466" s="175"/>
      <c r="O466" s="175"/>
      <c r="P466" s="175"/>
      <c r="Q466" s="175"/>
      <c r="R466" s="175"/>
    </row>
    <row r="467" spans="1:18" s="69" customFormat="1" ht="35.25" customHeight="1">
      <c r="A467" s="181"/>
      <c r="B467" s="182"/>
      <c r="C467" s="24"/>
      <c r="D467" s="24"/>
      <c r="E467" s="24"/>
      <c r="F467" s="24"/>
      <c r="G467" s="24"/>
      <c r="H467" s="24"/>
      <c r="I467" s="24"/>
      <c r="J467" s="24"/>
    </row>
    <row r="468" spans="1:18" s="24" customFormat="1" ht="26.1" customHeight="1">
      <c r="A468" s="185"/>
      <c r="B468" s="185"/>
    </row>
    <row r="469" spans="1:18" s="69" customFormat="1" ht="26.1" customHeight="1">
      <c r="A469" s="211"/>
      <c r="B469" s="212"/>
      <c r="C469" s="24"/>
      <c r="D469" s="24"/>
      <c r="E469" s="24"/>
      <c r="F469" s="24"/>
      <c r="G469" s="24"/>
      <c r="H469" s="24"/>
      <c r="I469" s="24"/>
      <c r="J469" s="24"/>
    </row>
    <row r="470" spans="1:18" s="69" customFormat="1" ht="26.1" customHeight="1">
      <c r="A470" s="187"/>
      <c r="B470" s="187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</row>
    <row r="471" spans="1:18" s="69" customFormat="1" ht="26.1" customHeight="1">
      <c r="A471" s="185"/>
      <c r="B471" s="186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</row>
    <row r="472" spans="1:18" s="69" customFormat="1" ht="26.1" customHeight="1">
      <c r="A472" s="185"/>
      <c r="B472" s="185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</row>
    <row r="473" spans="1:18" s="69" customFormat="1" ht="26.1" customHeight="1">
      <c r="A473" s="185"/>
      <c r="B473" s="186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 s="24" customFormat="1" ht="26.1" customHeight="1">
      <c r="A474" s="185"/>
      <c r="B474" s="185"/>
    </row>
    <row r="475" spans="1:18" s="24" customFormat="1" ht="32.25" customHeight="1">
      <c r="A475" s="185"/>
      <c r="B475" s="185"/>
    </row>
    <row r="476" spans="1:18" s="69" customFormat="1" ht="26.1" customHeight="1">
      <c r="A476" s="185"/>
      <c r="B476" s="185"/>
      <c r="C476" s="24"/>
      <c r="D476" s="24"/>
      <c r="E476" s="24"/>
      <c r="F476" s="24"/>
      <c r="G476" s="24"/>
      <c r="H476" s="24"/>
      <c r="I476" s="24"/>
      <c r="J476" s="24"/>
    </row>
    <row r="477" spans="1:18" s="24" customFormat="1" ht="26.1" customHeight="1">
      <c r="A477" s="185"/>
      <c r="B477" s="185"/>
      <c r="K477" s="69"/>
      <c r="L477" s="69"/>
      <c r="M477" s="69"/>
      <c r="N477" s="69"/>
      <c r="O477" s="69"/>
      <c r="P477" s="69"/>
      <c r="Q477" s="69"/>
      <c r="R477" s="69"/>
    </row>
    <row r="478" spans="1:18" s="69" customFormat="1" ht="26.1" customHeight="1">
      <c r="A478" s="185"/>
      <c r="B478" s="185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</row>
    <row r="479" spans="1:18" s="24" customFormat="1" ht="26.1" customHeight="1">
      <c r="A479" s="185"/>
      <c r="B479" s="185"/>
    </row>
    <row r="480" spans="1:18" s="69" customFormat="1" ht="26.1" customHeight="1">
      <c r="A480" s="185"/>
      <c r="B480" s="186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</row>
    <row r="481" spans="1:18" s="24" customFormat="1" ht="26.1" customHeight="1">
      <c r="A481" s="185"/>
      <c r="B481" s="186"/>
    </row>
    <row r="482" spans="1:18" s="69" customFormat="1" ht="26.1" customHeight="1">
      <c r="A482" s="185"/>
      <c r="B482" s="185"/>
      <c r="C482" s="24"/>
      <c r="D482" s="24"/>
      <c r="E482" s="24"/>
      <c r="F482" s="24"/>
      <c r="G482" s="24"/>
      <c r="H482" s="24"/>
      <c r="I482" s="24"/>
      <c r="J482" s="24"/>
    </row>
    <row r="483" spans="1:18" s="69" customFormat="1" ht="30.75" customHeight="1">
      <c r="A483" s="185"/>
      <c r="B483" s="185"/>
      <c r="C483" s="24"/>
      <c r="D483" s="24"/>
      <c r="E483" s="24"/>
      <c r="F483" s="24"/>
      <c r="G483" s="24"/>
      <c r="H483" s="24"/>
      <c r="I483" s="24"/>
      <c r="J483" s="24"/>
    </row>
    <row r="484" spans="1:18" s="24" customFormat="1" ht="26.1" customHeight="1">
      <c r="A484" s="185"/>
      <c r="B484" s="185"/>
    </row>
    <row r="485" spans="1:18" s="69" customFormat="1" ht="26.1" customHeight="1">
      <c r="A485" s="185"/>
      <c r="B485" s="185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</row>
    <row r="486" spans="1:18" s="24" customFormat="1" ht="26.1" customHeight="1">
      <c r="A486" s="185"/>
      <c r="B486" s="186"/>
    </row>
    <row r="487" spans="1:18" s="123" customFormat="1" ht="26.1" customHeight="1">
      <c r="A487" s="185"/>
      <c r="B487" s="186"/>
      <c r="C487" s="24"/>
      <c r="D487" s="24"/>
      <c r="E487" s="24"/>
      <c r="F487" s="24"/>
      <c r="G487" s="24"/>
      <c r="H487" s="24"/>
      <c r="I487" s="24"/>
      <c r="J487" s="24"/>
      <c r="K487" s="69"/>
      <c r="L487" s="69"/>
      <c r="M487" s="69"/>
      <c r="N487" s="69"/>
      <c r="O487" s="69"/>
      <c r="P487" s="69"/>
      <c r="Q487" s="69"/>
      <c r="R487" s="69"/>
    </row>
    <row r="488" spans="1:18" s="24" customFormat="1" ht="26.1" customHeight="1">
      <c r="A488" s="185"/>
      <c r="B488" s="185"/>
    </row>
    <row r="489" spans="1:18" s="69" customFormat="1" ht="26.1" customHeight="1">
      <c r="A489" s="185"/>
      <c r="B489" s="185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</row>
    <row r="490" spans="1:18" s="24" customFormat="1" ht="26.1" customHeight="1">
      <c r="A490" s="185"/>
      <c r="B490" s="185"/>
      <c r="K490" s="69"/>
      <c r="L490" s="69"/>
      <c r="M490" s="69"/>
      <c r="N490" s="69"/>
      <c r="O490" s="69"/>
      <c r="P490" s="69"/>
      <c r="Q490" s="69"/>
      <c r="R490" s="69"/>
    </row>
    <row r="491" spans="1:18" s="69" customFormat="1" ht="26.1" customHeight="1">
      <c r="A491" s="185"/>
      <c r="B491" s="186"/>
      <c r="C491" s="24"/>
      <c r="D491" s="24"/>
      <c r="E491" s="24"/>
      <c r="F491" s="24"/>
      <c r="G491" s="24"/>
      <c r="H491" s="24"/>
      <c r="I491" s="24"/>
      <c r="J491" s="24"/>
    </row>
    <row r="492" spans="1:18" s="24" customFormat="1" ht="26.1" customHeight="1">
      <c r="A492" s="185"/>
      <c r="B492" s="185"/>
    </row>
    <row r="493" spans="1:18" s="69" customFormat="1" ht="26.1" customHeight="1">
      <c r="A493" s="185"/>
      <c r="B493" s="185"/>
      <c r="C493" s="24"/>
      <c r="D493" s="24"/>
      <c r="E493" s="24"/>
      <c r="F493" s="24"/>
      <c r="G493" s="24"/>
      <c r="H493" s="24"/>
      <c r="I493" s="24"/>
      <c r="J493" s="24"/>
    </row>
    <row r="494" spans="1:18" s="24" customFormat="1" ht="26.1" customHeight="1">
      <c r="A494" s="185"/>
      <c r="B494" s="186"/>
      <c r="K494" s="69"/>
      <c r="L494" s="69"/>
      <c r="M494" s="69"/>
      <c r="N494" s="69"/>
      <c r="O494" s="69"/>
      <c r="P494" s="69"/>
      <c r="Q494" s="69"/>
      <c r="R494" s="69"/>
    </row>
    <row r="495" spans="1:18" s="69" customFormat="1" ht="44.25" customHeight="1">
      <c r="A495" s="185"/>
      <c r="B495" s="186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</row>
    <row r="496" spans="1:18" s="24" customFormat="1" ht="44.25" customHeight="1">
      <c r="A496" s="188"/>
      <c r="B496" s="188"/>
      <c r="K496" s="69"/>
      <c r="L496" s="69"/>
      <c r="M496" s="69"/>
      <c r="N496" s="69"/>
      <c r="O496" s="69"/>
      <c r="P496" s="69"/>
      <c r="Q496" s="69"/>
      <c r="R496" s="69"/>
    </row>
    <row r="497" spans="1:18" s="69" customFormat="1" ht="26.1" customHeight="1">
      <c r="A497" s="188"/>
      <c r="B497" s="189"/>
      <c r="C497" s="24"/>
      <c r="D497" s="24"/>
      <c r="E497" s="24"/>
      <c r="F497" s="24"/>
      <c r="G497" s="24"/>
      <c r="H497" s="24"/>
      <c r="I497" s="24"/>
      <c r="J497" s="24"/>
    </row>
    <row r="498" spans="1:18" s="73" customFormat="1" ht="26.1" customHeight="1">
      <c r="A498" s="176"/>
      <c r="B498" s="177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</row>
    <row r="499" spans="1:18" s="69" customFormat="1" ht="26.1" customHeight="1">
      <c r="A499" s="176"/>
      <c r="B499" s="176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</row>
    <row r="500" spans="1:18" s="24" customFormat="1" ht="26.1" customHeight="1">
      <c r="A500" s="176"/>
      <c r="B500" s="177"/>
    </row>
    <row r="501" spans="1:18" s="69" customFormat="1" ht="26.1" customHeight="1">
      <c r="A501" s="176"/>
      <c r="B501" s="177"/>
      <c r="C501" s="24"/>
      <c r="D501" s="24"/>
      <c r="E501" s="24"/>
      <c r="F501" s="24"/>
      <c r="G501" s="24"/>
      <c r="H501" s="24"/>
      <c r="I501" s="24"/>
      <c r="J501" s="24"/>
    </row>
    <row r="502" spans="1:18" s="69" customFormat="1" ht="26.1" customHeight="1">
      <c r="A502" s="176"/>
      <c r="B502" s="176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</row>
    <row r="503" spans="1:18" s="69" customFormat="1" ht="45.75" customHeight="1">
      <c r="A503" s="176"/>
      <c r="B503" s="176"/>
      <c r="C503" s="24"/>
      <c r="D503" s="24"/>
      <c r="E503" s="24"/>
      <c r="F503" s="24"/>
      <c r="G503" s="24"/>
      <c r="H503" s="24"/>
      <c r="I503" s="24"/>
      <c r="J503" s="24"/>
    </row>
    <row r="504" spans="1:18" s="24" customFormat="1" ht="45.75" customHeight="1">
      <c r="A504" s="176"/>
      <c r="B504" s="176"/>
      <c r="K504" s="190" t="e">
        <f>#REF!</f>
        <v>#REF!</v>
      </c>
      <c r="L504" s="69"/>
      <c r="M504" s="69"/>
      <c r="N504" s="69"/>
      <c r="O504" s="69"/>
      <c r="P504" s="69"/>
      <c r="Q504" s="69"/>
      <c r="R504" s="69"/>
    </row>
    <row r="505" spans="1:18" s="69" customFormat="1" ht="26.1" customHeight="1">
      <c r="A505" s="176"/>
      <c r="B505" s="177"/>
      <c r="C505" s="24"/>
      <c r="D505" s="24"/>
      <c r="E505" s="24"/>
      <c r="F505" s="24"/>
      <c r="G505" s="24"/>
      <c r="H505" s="24"/>
      <c r="I505" s="24"/>
      <c r="J505" s="24"/>
    </row>
    <row r="506" spans="1:18" s="69" customFormat="1" ht="26.1" customHeight="1">
      <c r="A506" s="176"/>
      <c r="B506" s="176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</row>
    <row r="507" spans="1:18" s="69" customFormat="1" ht="26.1" customHeight="1">
      <c r="A507" s="176"/>
      <c r="B507" s="177"/>
      <c r="C507" s="24"/>
      <c r="D507" s="24"/>
      <c r="E507" s="24"/>
      <c r="F507" s="24"/>
      <c r="G507" s="24"/>
      <c r="H507" s="24"/>
      <c r="I507" s="24"/>
      <c r="J507" s="24"/>
    </row>
    <row r="508" spans="1:18" s="24" customFormat="1" ht="30.75" customHeight="1">
      <c r="A508" s="176"/>
      <c r="B508" s="177"/>
    </row>
    <row r="509" spans="1:18" s="69" customFormat="1" ht="26.1" customHeight="1">
      <c r="A509" s="176"/>
      <c r="B509" s="177"/>
      <c r="C509" s="24"/>
      <c r="D509" s="24"/>
      <c r="E509" s="24"/>
      <c r="F509" s="24"/>
      <c r="G509" s="24"/>
      <c r="H509" s="24"/>
      <c r="I509" s="24"/>
      <c r="J509" s="24"/>
    </row>
    <row r="510" spans="1:18" s="24" customFormat="1" ht="26.1" customHeight="1">
      <c r="A510" s="176"/>
      <c r="B510" s="176"/>
      <c r="K510" s="69"/>
      <c r="L510" s="69"/>
      <c r="M510" s="69"/>
      <c r="N510" s="69"/>
      <c r="O510" s="69"/>
      <c r="P510" s="69"/>
      <c r="Q510" s="69"/>
      <c r="R510" s="69"/>
    </row>
    <row r="511" spans="1:18" s="24" customFormat="1" ht="26.1" customHeight="1">
      <c r="A511" s="176"/>
      <c r="B511" s="177"/>
    </row>
    <row r="512" spans="1:18" s="24" customFormat="1" ht="26.1" customHeight="1">
      <c r="A512" s="176"/>
      <c r="B512" s="176"/>
    </row>
    <row r="513" spans="1:18" s="88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</row>
    <row r="514" spans="1:18" s="69" customFormat="1" ht="26.1" customHeight="1">
      <c r="A514" s="176"/>
      <c r="B514" s="177"/>
      <c r="C514" s="24"/>
      <c r="D514" s="24"/>
      <c r="E514" s="24"/>
      <c r="F514" s="24"/>
      <c r="G514" s="24"/>
      <c r="H514" s="24"/>
      <c r="I514" s="24"/>
      <c r="J514" s="24"/>
    </row>
    <row r="515" spans="1:18" s="69" customFormat="1" ht="35.25" customHeight="1">
      <c r="A515" s="176"/>
      <c r="B515" s="176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</row>
    <row r="516" spans="1:18" s="69" customFormat="1" ht="38.25" customHeight="1">
      <c r="A516" s="176"/>
      <c r="B516" s="176"/>
      <c r="C516" s="24"/>
      <c r="D516" s="24"/>
      <c r="E516" s="24"/>
      <c r="F516" s="24"/>
      <c r="G516" s="24"/>
      <c r="H516" s="24"/>
      <c r="I516" s="24"/>
      <c r="J516" s="24"/>
    </row>
    <row r="517" spans="1:18" s="69" customFormat="1" ht="29.25" customHeight="1">
      <c r="A517" s="176"/>
      <c r="B517" s="176"/>
      <c r="C517" s="24"/>
      <c r="D517" s="24"/>
      <c r="E517" s="24"/>
      <c r="F517" s="24"/>
      <c r="G517" s="24"/>
      <c r="H517" s="24"/>
      <c r="I517" s="24"/>
      <c r="J517" s="24"/>
    </row>
    <row r="518" spans="1:18" s="24" customFormat="1" ht="29.25" customHeight="1">
      <c r="A518" s="176"/>
      <c r="B518" s="177"/>
      <c r="K518" s="69"/>
      <c r="L518" s="69"/>
      <c r="M518" s="69"/>
      <c r="N518" s="69"/>
      <c r="O518" s="69"/>
      <c r="P518" s="69"/>
      <c r="Q518" s="69"/>
      <c r="R518" s="69"/>
    </row>
    <row r="519" spans="1:18" s="69" customFormat="1" ht="30.75" customHeight="1">
      <c r="A519" s="176"/>
      <c r="B519" s="176"/>
      <c r="C519" s="24"/>
      <c r="D519" s="24"/>
      <c r="E519" s="24"/>
      <c r="F519" s="24"/>
      <c r="G519" s="24"/>
      <c r="H519" s="24"/>
      <c r="I519" s="24"/>
      <c r="J519" s="24"/>
    </row>
    <row r="520" spans="1:18" s="175" customFormat="1" ht="34.5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</row>
    <row r="521" spans="1:18" s="69" customFormat="1" ht="26.1" customHeight="1">
      <c r="A521" s="176"/>
      <c r="B521" s="177"/>
      <c r="C521" s="24"/>
      <c r="D521" s="24"/>
      <c r="E521" s="24"/>
      <c r="F521" s="24"/>
      <c r="G521" s="24"/>
      <c r="H521" s="24"/>
      <c r="I521" s="24"/>
      <c r="J521" s="24"/>
    </row>
    <row r="522" spans="1:18" s="69" customFormat="1" ht="35.25" customHeight="1">
      <c r="A522" s="176"/>
      <c r="B522" s="177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</row>
    <row r="523" spans="1:18" s="24" customFormat="1" ht="31.5" customHeight="1">
      <c r="A523" s="176"/>
      <c r="B523" s="177"/>
    </row>
    <row r="524" spans="1:18" s="24" customFormat="1" ht="26.1" customHeight="1">
      <c r="A524" s="176"/>
      <c r="B524" s="176"/>
      <c r="K524" s="69"/>
      <c r="L524" s="69"/>
      <c r="M524" s="69"/>
      <c r="N524" s="69"/>
      <c r="O524" s="69"/>
      <c r="P524" s="69"/>
      <c r="Q524" s="69"/>
      <c r="R524" s="69"/>
    </row>
    <row r="525" spans="1:18" s="24" customFormat="1" ht="26.1" customHeight="1">
      <c r="A525" s="176"/>
      <c r="B525" s="177"/>
      <c r="K525" s="69"/>
      <c r="L525" s="69"/>
      <c r="M525" s="69"/>
      <c r="N525" s="69"/>
      <c r="O525" s="69"/>
      <c r="P525" s="69"/>
      <c r="Q525" s="69"/>
      <c r="R525" s="69"/>
    </row>
    <row r="526" spans="1:18" s="24" customFormat="1" ht="26.1" customHeight="1">
      <c r="A526" s="176"/>
      <c r="B526" s="176"/>
      <c r="K526" s="69"/>
      <c r="L526" s="69"/>
      <c r="M526" s="69"/>
      <c r="N526" s="69"/>
      <c r="O526" s="69"/>
      <c r="P526" s="69"/>
      <c r="Q526" s="69"/>
      <c r="R526" s="69"/>
    </row>
    <row r="527" spans="1:18" s="24" customFormat="1" ht="26.1" customHeight="1">
      <c r="A527" s="176"/>
      <c r="B527" s="176"/>
      <c r="K527" s="69"/>
      <c r="L527" s="69"/>
      <c r="M527" s="69"/>
      <c r="N527" s="69"/>
      <c r="O527" s="69"/>
      <c r="P527" s="69"/>
      <c r="Q527" s="69"/>
      <c r="R527" s="69"/>
    </row>
    <row r="528" spans="1:18" s="24" customFormat="1" ht="30.75" customHeight="1">
      <c r="A528" s="176"/>
      <c r="B528" s="177"/>
      <c r="K528" s="69"/>
      <c r="L528" s="69"/>
      <c r="M528" s="69"/>
      <c r="N528" s="69"/>
      <c r="O528" s="69"/>
      <c r="P528" s="69"/>
      <c r="Q528" s="69"/>
      <c r="R528" s="69"/>
    </row>
    <row r="529" spans="1:18" s="69" customFormat="1" ht="26.1" customHeight="1">
      <c r="A529" s="176"/>
      <c r="B529" s="177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</row>
    <row r="530" spans="1:18" s="69" customFormat="1" ht="26.1" customHeight="1">
      <c r="A530" s="176"/>
      <c r="B530" s="177"/>
      <c r="C530" s="24"/>
      <c r="D530" s="24"/>
      <c r="E530" s="24"/>
      <c r="F530" s="24"/>
      <c r="G530" s="24"/>
      <c r="H530" s="24"/>
      <c r="I530" s="24"/>
      <c r="J530" s="24"/>
    </row>
    <row r="531" spans="1:18" s="69" customFormat="1" ht="26.1" customHeight="1">
      <c r="A531" s="176"/>
      <c r="B531" s="177"/>
      <c r="C531" s="24"/>
      <c r="D531" s="24"/>
      <c r="E531" s="24"/>
      <c r="F531" s="24"/>
      <c r="G531" s="24"/>
      <c r="H531" s="24"/>
      <c r="I531" s="24"/>
      <c r="J531" s="24"/>
    </row>
    <row r="532" spans="1:18" s="69" customFormat="1" ht="26.1" customHeight="1">
      <c r="A532" s="176"/>
      <c r="B532" s="177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</row>
    <row r="533" spans="1:18" s="69" customFormat="1" ht="26.1" customHeight="1">
      <c r="A533" s="176"/>
      <c r="B533" s="176"/>
      <c r="C533" s="24"/>
      <c r="D533" s="24"/>
      <c r="E533" s="24"/>
      <c r="F533" s="24"/>
      <c r="G533" s="24"/>
      <c r="H533" s="24"/>
      <c r="I533" s="24"/>
      <c r="J533" s="24"/>
    </row>
    <row r="534" spans="1:18" s="24" customFormat="1" ht="26.1" customHeight="1">
      <c r="A534" s="176"/>
      <c r="B534" s="177"/>
    </row>
    <row r="535" spans="1:18" s="69" customFormat="1" ht="26.1" customHeight="1">
      <c r="A535" s="176"/>
      <c r="B535" s="177"/>
      <c r="C535" s="24"/>
      <c r="D535" s="24"/>
      <c r="E535" s="24"/>
      <c r="F535" s="24"/>
      <c r="G535" s="24"/>
      <c r="H535" s="24"/>
      <c r="I535" s="24"/>
      <c r="J535" s="24"/>
    </row>
    <row r="536" spans="1:18" s="69" customFormat="1" ht="26.1" customHeight="1">
      <c r="A536" s="176"/>
      <c r="B536" s="176"/>
      <c r="C536" s="24"/>
      <c r="D536" s="24"/>
      <c r="E536" s="24"/>
      <c r="F536" s="24"/>
      <c r="G536" s="24"/>
      <c r="H536" s="24"/>
      <c r="I536" s="24"/>
      <c r="J536" s="24"/>
    </row>
    <row r="537" spans="1:18" s="69" customFormat="1" ht="26.1" customHeight="1">
      <c r="A537" s="176"/>
      <c r="B537" s="177"/>
      <c r="C537" s="24"/>
      <c r="D537" s="24"/>
      <c r="E537" s="24"/>
      <c r="F537" s="24"/>
      <c r="G537" s="24"/>
      <c r="H537" s="24"/>
      <c r="I537" s="24"/>
      <c r="J537" s="24"/>
    </row>
    <row r="538" spans="1:18" s="24" customFormat="1" ht="26.1" customHeight="1">
      <c r="A538" s="176"/>
      <c r="B538" s="176"/>
    </row>
    <row r="539" spans="1:18" s="69" customFormat="1" ht="26.1" customHeight="1">
      <c r="A539" s="176"/>
      <c r="B539" s="177"/>
      <c r="C539" s="24"/>
      <c r="D539" s="24"/>
      <c r="E539" s="24"/>
      <c r="F539" s="24"/>
      <c r="G539" s="24"/>
      <c r="H539" s="24"/>
      <c r="I539" s="24"/>
      <c r="J539" s="24"/>
    </row>
    <row r="540" spans="1:18" s="69" customFormat="1" ht="26.1" customHeight="1">
      <c r="A540" s="176"/>
      <c r="B540" s="177"/>
      <c r="C540" s="24"/>
      <c r="D540" s="24"/>
      <c r="E540" s="24"/>
      <c r="F540" s="24"/>
      <c r="G540" s="24"/>
      <c r="H540" s="24"/>
      <c r="I540" s="24"/>
      <c r="J540" s="24"/>
    </row>
    <row r="541" spans="1:18" s="69" customFormat="1" ht="26.1" customHeight="1">
      <c r="A541" s="176"/>
      <c r="B541" s="177"/>
      <c r="C541" s="24"/>
      <c r="D541" s="24"/>
      <c r="E541" s="24"/>
      <c r="F541" s="24"/>
      <c r="G541" s="24"/>
      <c r="H541" s="24"/>
      <c r="I541" s="24"/>
      <c r="J541" s="24"/>
    </row>
    <row r="542" spans="1:18" s="24" customFormat="1" ht="26.1" customHeight="1">
      <c r="A542" s="176"/>
      <c r="B542" s="176"/>
    </row>
    <row r="543" spans="1:18" s="69" customFormat="1" ht="26.1" customHeight="1">
      <c r="A543" s="176"/>
      <c r="B543" s="177"/>
      <c r="C543" s="24"/>
      <c r="D543" s="24"/>
      <c r="E543" s="24"/>
      <c r="F543" s="24"/>
      <c r="G543" s="24"/>
      <c r="H543" s="24"/>
      <c r="I543" s="24"/>
      <c r="J543" s="24"/>
    </row>
    <row r="544" spans="1:18" s="24" customFormat="1" ht="26.1" customHeight="1">
      <c r="A544" s="176"/>
      <c r="B544" s="177"/>
    </row>
    <row r="545" spans="1:18" s="24" customFormat="1" ht="29.25" customHeight="1">
      <c r="A545" s="176"/>
      <c r="B545" s="177"/>
    </row>
    <row r="546" spans="1:18" s="24" customFormat="1" ht="26.1" customHeight="1">
      <c r="A546" s="176"/>
      <c r="B546" s="176"/>
      <c r="K546" s="69"/>
      <c r="L546" s="69"/>
      <c r="M546" s="69"/>
      <c r="N546" s="69"/>
      <c r="O546" s="69"/>
      <c r="P546" s="69"/>
      <c r="Q546" s="69"/>
      <c r="R546" s="69"/>
    </row>
    <row r="547" spans="1:18" s="69" customFormat="1" ht="26.1" customHeight="1">
      <c r="A547" s="176"/>
      <c r="B547" s="177"/>
      <c r="C547" s="24"/>
      <c r="D547" s="24"/>
      <c r="E547" s="24"/>
      <c r="F547" s="24"/>
      <c r="G547" s="24"/>
      <c r="H547" s="24"/>
      <c r="I547" s="24"/>
      <c r="J547" s="24"/>
    </row>
    <row r="548" spans="1:18" s="24" customFormat="1" ht="26.1" customHeight="1">
      <c r="A548" s="176"/>
      <c r="B548" s="176"/>
      <c r="I548" s="218"/>
      <c r="J548" s="218"/>
      <c r="K548" s="88"/>
      <c r="L548" s="88"/>
      <c r="M548" s="88"/>
      <c r="N548" s="88"/>
      <c r="O548" s="88"/>
      <c r="P548" s="88"/>
      <c r="Q548" s="88"/>
      <c r="R548" s="88"/>
    </row>
    <row r="549" spans="1:18" s="69" customFormat="1" ht="26.1" customHeight="1">
      <c r="A549" s="176"/>
      <c r="B549" s="176"/>
      <c r="C549" s="24"/>
      <c r="D549" s="24"/>
      <c r="E549" s="24"/>
      <c r="F549" s="24"/>
      <c r="G549" s="24"/>
      <c r="H549" s="24"/>
      <c r="I549" s="24"/>
      <c r="J549" s="24"/>
    </row>
    <row r="550" spans="1:18" s="69" customFormat="1" ht="26.1" customHeight="1">
      <c r="A550" s="176"/>
      <c r="B550" s="177"/>
      <c r="C550" s="24"/>
      <c r="D550" s="24"/>
      <c r="E550" s="24"/>
      <c r="F550" s="24"/>
      <c r="G550" s="24"/>
      <c r="H550" s="24"/>
      <c r="I550" s="123"/>
      <c r="J550" s="123"/>
      <c r="K550" s="88"/>
      <c r="L550" s="88"/>
      <c r="M550" s="88"/>
      <c r="N550" s="88"/>
      <c r="O550" s="88"/>
      <c r="P550" s="88"/>
      <c r="Q550" s="88"/>
      <c r="R550" s="88"/>
    </row>
    <row r="551" spans="1:18" s="69" customFormat="1" ht="26.1" customHeight="1">
      <c r="A551" s="176"/>
      <c r="B551" s="177"/>
      <c r="C551" s="24"/>
      <c r="D551" s="24"/>
      <c r="E551" s="24"/>
      <c r="F551" s="24"/>
      <c r="G551" s="24"/>
      <c r="H551" s="24"/>
      <c r="I551" s="24"/>
      <c r="J551" s="24"/>
    </row>
    <row r="552" spans="1:18" s="24" customFormat="1" ht="26.1" customHeight="1">
      <c r="A552" s="201"/>
      <c r="B552" s="202"/>
      <c r="C552" s="218"/>
      <c r="D552" s="218"/>
      <c r="E552" s="218"/>
      <c r="F552" s="218"/>
      <c r="G552" s="218"/>
      <c r="H552" s="218"/>
      <c r="K552" s="69"/>
      <c r="L552" s="69"/>
      <c r="M552" s="69"/>
      <c r="N552" s="69"/>
      <c r="O552" s="69"/>
      <c r="P552" s="69"/>
      <c r="Q552" s="69"/>
      <c r="R552" s="69"/>
    </row>
    <row r="553" spans="1:18" s="69" customFormat="1" ht="26.1" customHeight="1">
      <c r="A553" s="176"/>
      <c r="B553" s="177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</row>
    <row r="554" spans="1:18" s="24" customFormat="1" ht="26.1" customHeight="1">
      <c r="A554" s="201"/>
      <c r="B554" s="202"/>
      <c r="C554" s="123"/>
      <c r="D554" s="123"/>
      <c r="E554" s="123"/>
      <c r="F554" s="123"/>
      <c r="G554" s="123"/>
      <c r="H554" s="123"/>
      <c r="K554" s="69"/>
      <c r="L554" s="69"/>
      <c r="M554" s="69"/>
      <c r="N554" s="69"/>
      <c r="O554" s="69"/>
      <c r="P554" s="69"/>
      <c r="Q554" s="69"/>
      <c r="R554" s="69"/>
    </row>
    <row r="555" spans="1:18" s="69" customFormat="1" ht="30.75" customHeight="1">
      <c r="A555" s="176"/>
      <c r="B555" s="177"/>
      <c r="C555" s="24"/>
      <c r="D555" s="24"/>
      <c r="E555" s="24"/>
      <c r="F555" s="24"/>
      <c r="G555" s="24"/>
      <c r="H555" s="24"/>
      <c r="I555" s="24"/>
      <c r="J555" s="24"/>
    </row>
    <row r="556" spans="1:18" s="69" customFormat="1" ht="26.1" customHeight="1">
      <c r="A556" s="176"/>
      <c r="B556" s="177"/>
      <c r="C556" s="24"/>
      <c r="D556" s="24"/>
      <c r="E556" s="24"/>
      <c r="F556" s="24"/>
      <c r="G556" s="24"/>
      <c r="H556" s="24"/>
      <c r="I556" s="24"/>
      <c r="J556" s="24"/>
    </row>
    <row r="557" spans="1:18" s="69" customFormat="1" ht="26.1" customHeight="1">
      <c r="A557" s="176"/>
      <c r="B557" s="176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</row>
    <row r="558" spans="1:18" s="24" customFormat="1" ht="26.1" customHeight="1">
      <c r="A558" s="176"/>
      <c r="B558" s="177"/>
      <c r="K558" s="69"/>
      <c r="L558" s="69"/>
      <c r="M558" s="69"/>
      <c r="N558" s="69"/>
      <c r="O558" s="69"/>
      <c r="P558" s="69"/>
      <c r="Q558" s="69"/>
      <c r="R558" s="69"/>
    </row>
    <row r="559" spans="1:18" s="24" customFormat="1" ht="26.1" customHeight="1">
      <c r="A559" s="176"/>
      <c r="B559" s="177"/>
      <c r="K559" s="69"/>
      <c r="L559" s="69"/>
      <c r="M559" s="69"/>
      <c r="N559" s="69"/>
      <c r="O559" s="69"/>
      <c r="P559" s="69"/>
      <c r="Q559" s="69"/>
      <c r="R559" s="69"/>
    </row>
    <row r="560" spans="1:18" s="24" customFormat="1" ht="26.1" customHeight="1">
      <c r="A560" s="176"/>
      <c r="B560" s="177"/>
      <c r="K560" s="69"/>
      <c r="L560" s="69"/>
      <c r="M560" s="69"/>
      <c r="N560" s="69"/>
      <c r="O560" s="69"/>
      <c r="P560" s="69"/>
      <c r="Q560" s="69"/>
      <c r="R560" s="69"/>
    </row>
    <row r="561" spans="1:18" s="69" customFormat="1" ht="26.1" customHeight="1">
      <c r="A561" s="176"/>
      <c r="B561" s="176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</row>
    <row r="562" spans="1:18" s="24" customFormat="1" ht="26.1" customHeight="1">
      <c r="A562" s="176"/>
      <c r="B562" s="177"/>
    </row>
    <row r="563" spans="1:18" s="69" customFormat="1" ht="26.1" customHeight="1">
      <c r="A563" s="176"/>
      <c r="B563" s="177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</row>
    <row r="564" spans="1:18" s="69" customFormat="1" ht="26.1" customHeight="1">
      <c r="A564" s="176"/>
      <c r="B564" s="177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</row>
    <row r="565" spans="1:18" s="69" customFormat="1" ht="26.1" customHeight="1">
      <c r="A565" s="176"/>
      <c r="B565" s="176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</row>
    <row r="566" spans="1:18" s="69" customFormat="1" ht="26.1" customHeight="1">
      <c r="A566" s="176"/>
      <c r="B566" s="176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</row>
    <row r="567" spans="1:18" s="24" customFormat="1" ht="26.1" customHeight="1">
      <c r="A567" s="176"/>
      <c r="B567" s="176"/>
      <c r="K567" s="69"/>
      <c r="L567" s="69"/>
      <c r="M567" s="69"/>
      <c r="N567" s="69"/>
      <c r="O567" s="69"/>
      <c r="P567" s="69"/>
      <c r="Q567" s="69"/>
      <c r="R567" s="69"/>
    </row>
    <row r="568" spans="1:18" s="69" customFormat="1" ht="26.1" customHeight="1">
      <c r="A568" s="176"/>
      <c r="B568" s="176"/>
      <c r="C568" s="24"/>
      <c r="D568" s="24"/>
      <c r="E568" s="24"/>
      <c r="F568" s="24"/>
      <c r="G568" s="24"/>
      <c r="H568" s="24"/>
      <c r="I568" s="24"/>
      <c r="J568" s="24"/>
    </row>
    <row r="569" spans="1:18" s="24" customFormat="1" ht="26.1" customHeight="1">
      <c r="A569" s="176"/>
      <c r="B569" s="176"/>
    </row>
    <row r="570" spans="1:18" s="24" customFormat="1" ht="26.1" customHeight="1">
      <c r="A570" s="176"/>
      <c r="B570" s="176"/>
      <c r="K570" s="69"/>
      <c r="L570" s="69"/>
      <c r="M570" s="69"/>
      <c r="N570" s="69"/>
      <c r="O570" s="69"/>
      <c r="P570" s="69"/>
      <c r="Q570" s="69"/>
      <c r="R570" s="69"/>
    </row>
    <row r="571" spans="1:18" s="69" customFormat="1" ht="26.1" customHeight="1">
      <c r="A571" s="176"/>
      <c r="B571" s="177"/>
      <c r="C571" s="24"/>
      <c r="D571" s="24"/>
      <c r="E571" s="24"/>
      <c r="F571" s="24"/>
      <c r="G571" s="24"/>
      <c r="H571" s="24"/>
      <c r="I571" s="24"/>
      <c r="J571" s="24"/>
    </row>
    <row r="572" spans="1:18" s="69" customFormat="1" ht="26.1" customHeight="1">
      <c r="A572" s="176"/>
      <c r="B572" s="177"/>
      <c r="C572" s="24"/>
      <c r="D572" s="24"/>
      <c r="E572" s="24"/>
      <c r="F572" s="24"/>
      <c r="G572" s="24"/>
      <c r="H572" s="24"/>
      <c r="I572" s="24"/>
      <c r="J572" s="24"/>
    </row>
    <row r="573" spans="1:18" s="69" customFormat="1" ht="26.1" customHeight="1">
      <c r="A573" s="176"/>
      <c r="B573" s="176"/>
      <c r="C573" s="24"/>
      <c r="D573" s="24"/>
      <c r="E573" s="24"/>
      <c r="F573" s="24"/>
      <c r="G573" s="24"/>
      <c r="H573" s="24"/>
      <c r="I573" s="24"/>
      <c r="J573" s="24"/>
    </row>
    <row r="574" spans="1:18" s="69" customFormat="1" ht="26.1" customHeight="1">
      <c r="A574" s="176"/>
      <c r="B574" s="177"/>
      <c r="C574" s="24"/>
      <c r="D574" s="24"/>
      <c r="E574" s="24"/>
      <c r="F574" s="24"/>
      <c r="G574" s="24"/>
      <c r="H574" s="24"/>
      <c r="I574" s="24"/>
      <c r="J574" s="24"/>
    </row>
    <row r="575" spans="1:18" s="69" customFormat="1" ht="26.1" customHeight="1">
      <c r="A575" s="176"/>
      <c r="B575" s="177"/>
      <c r="C575" s="24"/>
      <c r="D575" s="24"/>
      <c r="E575" s="24"/>
      <c r="F575" s="24"/>
      <c r="G575" s="24"/>
      <c r="H575" s="24"/>
      <c r="I575" s="24"/>
      <c r="J575" s="24"/>
    </row>
    <row r="576" spans="1:18" s="69" customFormat="1" ht="26.1" customHeight="1">
      <c r="A576" s="176"/>
      <c r="B576" s="177"/>
      <c r="C576" s="24"/>
      <c r="D576" s="24"/>
      <c r="E576" s="24"/>
      <c r="F576" s="24"/>
      <c r="G576" s="24"/>
      <c r="H576" s="24"/>
      <c r="I576" s="24"/>
      <c r="J576" s="24"/>
    </row>
    <row r="577" spans="1:18" s="24" customFormat="1" ht="26.1" customHeight="1">
      <c r="A577" s="176"/>
      <c r="B577" s="177"/>
    </row>
    <row r="578" spans="1:18" s="69" customFormat="1" ht="26.1" customHeight="1">
      <c r="A578" s="176"/>
      <c r="B578" s="177"/>
      <c r="C578" s="24"/>
      <c r="D578" s="24"/>
      <c r="E578" s="24"/>
      <c r="F578" s="24"/>
      <c r="G578" s="24"/>
      <c r="H578" s="24"/>
      <c r="I578" s="24"/>
      <c r="J578" s="24"/>
    </row>
    <row r="579" spans="1:18" s="24" customFormat="1" ht="26.1" customHeight="1">
      <c r="A579" s="176"/>
      <c r="B579" s="177"/>
    </row>
    <row r="580" spans="1:18" s="69" customFormat="1" ht="26.1" customHeight="1">
      <c r="A580" s="176"/>
      <c r="B580" s="177"/>
      <c r="C580" s="24"/>
      <c r="D580" s="24"/>
      <c r="E580" s="24"/>
      <c r="F580" s="24"/>
      <c r="G580" s="24"/>
      <c r="H580" s="24"/>
      <c r="I580" s="24"/>
      <c r="J580" s="24"/>
    </row>
    <row r="581" spans="1:18" s="69" customFormat="1" ht="42" customHeight="1">
      <c r="A581" s="181"/>
      <c r="B581" s="181"/>
      <c r="C581" s="24"/>
      <c r="D581" s="24"/>
      <c r="E581" s="24"/>
      <c r="F581" s="24"/>
      <c r="G581" s="24"/>
      <c r="H581" s="24"/>
      <c r="I581" s="24"/>
      <c r="J581" s="24"/>
    </row>
    <row r="582" spans="1:18" s="69" customFormat="1" ht="36.75" customHeight="1">
      <c r="A582" s="181"/>
      <c r="B582" s="182"/>
      <c r="C582" s="24"/>
      <c r="D582" s="24"/>
      <c r="E582" s="24"/>
      <c r="F582" s="24"/>
      <c r="G582" s="24"/>
      <c r="H582" s="24"/>
      <c r="I582" s="123"/>
      <c r="J582" s="123"/>
      <c r="K582" s="24"/>
      <c r="L582" s="24"/>
      <c r="M582" s="24"/>
      <c r="N582" s="24"/>
      <c r="O582" s="24"/>
      <c r="P582" s="24"/>
      <c r="Q582" s="24"/>
      <c r="R582" s="24"/>
    </row>
    <row r="583" spans="1:18" s="69" customFormat="1" ht="26.1" customHeight="1">
      <c r="A583" s="185"/>
      <c r="B583" s="185"/>
      <c r="C583" s="24"/>
      <c r="D583" s="24"/>
      <c r="E583" s="24"/>
      <c r="F583" s="24"/>
      <c r="G583" s="24"/>
      <c r="H583" s="24"/>
      <c r="I583" s="24"/>
      <c r="J583" s="24"/>
    </row>
    <row r="584" spans="1:18" s="24" customFormat="1" ht="26.1" customHeight="1">
      <c r="A584" s="176"/>
      <c r="B584" s="177"/>
      <c r="K584" s="69"/>
      <c r="L584" s="69"/>
      <c r="M584" s="69"/>
      <c r="N584" s="69"/>
      <c r="O584" s="69"/>
      <c r="P584" s="69"/>
      <c r="Q584" s="69"/>
      <c r="R584" s="69"/>
    </row>
    <row r="585" spans="1:18" s="69" customFormat="1" ht="26.1" customHeight="1">
      <c r="A585" s="176"/>
      <c r="B585" s="177"/>
      <c r="C585" s="24"/>
      <c r="D585" s="24"/>
      <c r="E585" s="24"/>
      <c r="F585" s="24"/>
      <c r="G585" s="24"/>
      <c r="H585" s="24"/>
      <c r="I585" s="24"/>
      <c r="J585" s="24"/>
    </row>
    <row r="586" spans="1:18" s="24" customFormat="1" ht="26.1" customHeight="1">
      <c r="A586" s="201"/>
      <c r="B586" s="201"/>
      <c r="C586" s="123"/>
      <c r="D586" s="123"/>
      <c r="E586" s="123"/>
      <c r="F586" s="123"/>
      <c r="G586" s="123"/>
      <c r="H586" s="123"/>
      <c r="K586" s="69"/>
      <c r="L586" s="69"/>
      <c r="M586" s="69"/>
      <c r="N586" s="69"/>
      <c r="O586" s="69"/>
      <c r="P586" s="69"/>
      <c r="Q586" s="69"/>
      <c r="R586" s="69"/>
    </row>
    <row r="587" spans="1:18" s="24" customFormat="1" ht="26.1" customHeight="1">
      <c r="A587" s="176"/>
      <c r="B587" s="177"/>
    </row>
    <row r="588" spans="1:18" s="69" customFormat="1" ht="26.1" customHeight="1">
      <c r="A588" s="176"/>
      <c r="B588" s="177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</row>
    <row r="589" spans="1:18" s="69" customFormat="1" ht="26.1" customHeight="1">
      <c r="A589" s="176"/>
      <c r="B589" s="177"/>
      <c r="C589" s="24"/>
      <c r="D589" s="24"/>
      <c r="E589" s="24"/>
      <c r="F589" s="24"/>
      <c r="G589" s="24"/>
      <c r="H589" s="24"/>
      <c r="I589" s="24"/>
      <c r="J589" s="24"/>
    </row>
    <row r="590" spans="1:18" s="69" customFormat="1" ht="26.1" customHeight="1">
      <c r="A590" s="176"/>
      <c r="B590" s="177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</row>
    <row r="591" spans="1:18" s="69" customFormat="1" ht="26.1" customHeight="1">
      <c r="A591" s="176"/>
      <c r="B591" s="176"/>
      <c r="C591" s="24"/>
      <c r="D591" s="24"/>
      <c r="E591" s="24"/>
      <c r="F591" s="24"/>
      <c r="G591" s="24"/>
      <c r="H591" s="24"/>
      <c r="I591" s="24"/>
      <c r="J591" s="24"/>
    </row>
    <row r="592" spans="1:18" s="24" customFormat="1" ht="26.1" customHeight="1">
      <c r="A592" s="176"/>
      <c r="B592" s="176"/>
      <c r="K592" s="69"/>
      <c r="L592" s="69"/>
      <c r="M592" s="69"/>
      <c r="N592" s="69"/>
      <c r="O592" s="69"/>
      <c r="P592" s="69"/>
      <c r="Q592" s="69"/>
      <c r="R592" s="69"/>
    </row>
    <row r="593" spans="1:18" s="69" customFormat="1" ht="26.1" customHeight="1">
      <c r="A593" s="176"/>
      <c r="B593" s="177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</row>
    <row r="594" spans="1:18" s="73" customFormat="1" ht="26.1" customHeight="1">
      <c r="A594" s="176"/>
      <c r="B594" s="176"/>
      <c r="C594" s="24"/>
      <c r="D594" s="24"/>
      <c r="E594" s="24"/>
      <c r="F594" s="24"/>
      <c r="G594" s="24"/>
      <c r="H594" s="24"/>
      <c r="I594" s="24"/>
      <c r="J594" s="24"/>
      <c r="K594" s="69"/>
      <c r="L594" s="69"/>
      <c r="M594" s="69"/>
      <c r="N594" s="69"/>
      <c r="O594" s="69"/>
      <c r="P594" s="69"/>
      <c r="Q594" s="69"/>
      <c r="R594" s="69"/>
    </row>
    <row r="595" spans="1:18" s="69" customFormat="1" ht="26.1" customHeight="1">
      <c r="A595" s="176"/>
      <c r="B595" s="177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</row>
    <row r="596" spans="1:18" s="69" customFormat="1" ht="26.1" customHeight="1">
      <c r="A596" s="176"/>
      <c r="B596" s="177"/>
      <c r="C596" s="24"/>
      <c r="D596" s="24"/>
      <c r="E596" s="24"/>
      <c r="F596" s="24"/>
      <c r="G596" s="24"/>
      <c r="H596" s="24"/>
      <c r="I596" s="24"/>
      <c r="J596" s="24"/>
    </row>
    <row r="597" spans="1:18" s="69" customFormat="1" ht="41.25" customHeight="1">
      <c r="A597" s="176"/>
      <c r="B597" s="176"/>
      <c r="C597" s="24"/>
      <c r="D597" s="24"/>
      <c r="E597" s="24"/>
      <c r="F597" s="24"/>
      <c r="G597" s="24"/>
      <c r="H597" s="24"/>
      <c r="I597" s="24"/>
      <c r="J597" s="24"/>
    </row>
    <row r="598" spans="1:18" s="24" customFormat="1" ht="26.1" customHeight="1">
      <c r="A598" s="176"/>
      <c r="B598" s="177"/>
      <c r="K598" s="22" t="e">
        <f>#REF!</f>
        <v>#REF!</v>
      </c>
    </row>
    <row r="599" spans="1:18" s="24" customFormat="1" ht="26.1" customHeight="1">
      <c r="A599" s="176"/>
      <c r="B599" s="176"/>
    </row>
    <row r="600" spans="1:18" s="24" customFormat="1" ht="26.1" customHeight="1">
      <c r="A600" s="176"/>
      <c r="B600" s="177"/>
    </row>
    <row r="601" spans="1:18" s="24" customFormat="1" ht="26.1" customHeight="1">
      <c r="A601" s="176"/>
      <c r="B601" s="177"/>
      <c r="K601" s="69"/>
      <c r="L601" s="69"/>
      <c r="M601" s="69"/>
      <c r="N601" s="69"/>
      <c r="O601" s="69"/>
      <c r="P601" s="69"/>
      <c r="Q601" s="69"/>
      <c r="R601" s="69"/>
    </row>
    <row r="602" spans="1:18" s="175" customFormat="1" ht="26.1" customHeight="1">
      <c r="A602" s="176"/>
      <c r="B602" s="176"/>
      <c r="C602" s="24"/>
      <c r="D602" s="24"/>
      <c r="E602" s="24"/>
      <c r="F602" s="24"/>
      <c r="G602" s="24"/>
      <c r="H602" s="24"/>
      <c r="I602" s="24"/>
      <c r="J602" s="24"/>
      <c r="K602" s="69"/>
      <c r="L602" s="69"/>
      <c r="M602" s="69"/>
      <c r="N602" s="69"/>
      <c r="O602" s="69"/>
      <c r="P602" s="69"/>
      <c r="Q602" s="69"/>
      <c r="R602" s="69"/>
    </row>
    <row r="603" spans="1:18" s="24" customFormat="1" ht="26.1" customHeight="1">
      <c r="A603" s="176"/>
      <c r="B603" s="176"/>
      <c r="K603" s="175"/>
      <c r="L603" s="175"/>
      <c r="M603" s="175"/>
      <c r="N603" s="175"/>
      <c r="O603" s="175"/>
      <c r="P603" s="175"/>
      <c r="Q603" s="175"/>
      <c r="R603" s="175"/>
    </row>
    <row r="604" spans="1:18" s="69" customFormat="1" ht="26.1" customHeight="1">
      <c r="A604" s="176"/>
      <c r="B604" s="176"/>
      <c r="C604" s="24"/>
      <c r="D604" s="24"/>
      <c r="E604" s="24"/>
      <c r="F604" s="24"/>
      <c r="G604" s="24"/>
      <c r="H604" s="24"/>
      <c r="I604" s="24"/>
      <c r="J604" s="24"/>
    </row>
    <row r="605" spans="1:18" s="69" customFormat="1" ht="26.1" customHeight="1">
      <c r="A605" s="176"/>
      <c r="B605" s="177"/>
      <c r="C605" s="24"/>
      <c r="D605" s="24"/>
      <c r="E605" s="24"/>
      <c r="F605" s="24"/>
      <c r="G605" s="24"/>
      <c r="H605" s="24"/>
      <c r="I605" s="24"/>
      <c r="J605" s="24"/>
    </row>
    <row r="606" spans="1:18" s="69" customFormat="1" ht="26.1" customHeight="1">
      <c r="A606" s="176"/>
      <c r="B606" s="177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</row>
    <row r="607" spans="1:18" s="69" customFormat="1" ht="26.1" customHeight="1">
      <c r="A607" s="176"/>
      <c r="B607" s="176"/>
      <c r="C607" s="24"/>
      <c r="D607" s="24"/>
      <c r="E607" s="24"/>
      <c r="F607" s="24"/>
      <c r="G607" s="24"/>
      <c r="H607" s="24"/>
      <c r="I607" s="24"/>
      <c r="J607" s="24"/>
    </row>
    <row r="608" spans="1:18" s="69" customFormat="1" ht="26.1" customHeight="1">
      <c r="A608" s="176"/>
      <c r="B608" s="177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</row>
    <row r="609" spans="1:18" s="24" customFormat="1" ht="26.1" customHeight="1">
      <c r="A609" s="176"/>
      <c r="B609" s="177"/>
      <c r="K609" s="69"/>
      <c r="L609" s="69"/>
      <c r="M609" s="69"/>
      <c r="N609" s="69"/>
      <c r="O609" s="69"/>
      <c r="P609" s="69"/>
      <c r="Q609" s="69"/>
      <c r="R609" s="69"/>
    </row>
    <row r="610" spans="1:18" s="69" customFormat="1" ht="26.1" customHeight="1">
      <c r="A610" s="176"/>
      <c r="B610" s="176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</row>
    <row r="611" spans="1:18" s="69" customFormat="1" ht="26.1" customHeight="1">
      <c r="A611" s="176"/>
      <c r="B611" s="177"/>
      <c r="C611" s="24"/>
      <c r="D611" s="24"/>
      <c r="E611" s="24"/>
      <c r="F611" s="24"/>
      <c r="G611" s="24"/>
      <c r="H611" s="24"/>
      <c r="I611" s="24"/>
      <c r="J611" s="24"/>
    </row>
    <row r="612" spans="1:18" s="24" customFormat="1" ht="26.1" customHeight="1">
      <c r="A612" s="170"/>
      <c r="B612" s="170"/>
      <c r="K612" s="69"/>
      <c r="L612" s="69"/>
      <c r="M612" s="69"/>
      <c r="N612" s="69"/>
      <c r="O612" s="69"/>
      <c r="P612" s="69"/>
      <c r="Q612" s="69"/>
      <c r="R612" s="69"/>
    </row>
    <row r="613" spans="1:18" s="69" customFormat="1" ht="26.1" customHeight="1">
      <c r="A613" s="170"/>
      <c r="B613" s="171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</row>
    <row r="614" spans="1:18" s="69" customFormat="1" ht="26.1" customHeight="1">
      <c r="A614" s="170"/>
      <c r="B614" s="170"/>
      <c r="C614" s="24"/>
      <c r="D614" s="24"/>
      <c r="E614" s="24"/>
      <c r="F614" s="24"/>
      <c r="G614" s="24"/>
      <c r="H614" s="24"/>
      <c r="I614" s="24"/>
      <c r="J614" s="24"/>
    </row>
    <row r="615" spans="1:18" s="69" customFormat="1" ht="26.1" customHeight="1">
      <c r="A615" s="170"/>
      <c r="B615" s="171"/>
      <c r="C615" s="24"/>
      <c r="D615" s="24"/>
      <c r="E615" s="24"/>
      <c r="F615" s="24"/>
      <c r="G615" s="24"/>
      <c r="H615" s="24"/>
      <c r="I615" s="24"/>
      <c r="J615" s="24"/>
      <c r="K615" s="73"/>
      <c r="L615" s="73"/>
      <c r="M615" s="73"/>
      <c r="N615" s="73"/>
      <c r="O615" s="73"/>
      <c r="P615" s="73"/>
      <c r="Q615" s="73"/>
      <c r="R615" s="73"/>
    </row>
    <row r="616" spans="1:18" s="69" customFormat="1" ht="26.1" customHeight="1">
      <c r="A616" s="170"/>
      <c r="B616" s="171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</row>
    <row r="617" spans="1:18" s="73" customFormat="1" ht="26.1" customHeight="1">
      <c r="A617" s="170"/>
      <c r="B617" s="170"/>
      <c r="C617" s="24"/>
      <c r="D617" s="24"/>
      <c r="E617" s="24"/>
      <c r="F617" s="24"/>
      <c r="G617" s="24"/>
      <c r="H617" s="24"/>
      <c r="I617" s="24"/>
      <c r="J617" s="24"/>
      <c r="K617" s="69"/>
      <c r="L617" s="69"/>
      <c r="M617" s="69"/>
      <c r="N617" s="69"/>
      <c r="O617" s="69"/>
      <c r="P617" s="69"/>
      <c r="Q617" s="69"/>
      <c r="R617" s="69"/>
    </row>
    <row r="618" spans="1:18" s="24" customFormat="1" ht="26.1" customHeight="1">
      <c r="A618" s="170"/>
      <c r="B618" s="171"/>
    </row>
    <row r="619" spans="1:18" s="24" customFormat="1" ht="30.75" customHeight="1">
      <c r="A619" s="176"/>
      <c r="B619" s="177"/>
      <c r="K619" s="69"/>
      <c r="L619" s="69"/>
      <c r="M619" s="69"/>
      <c r="N619" s="69"/>
      <c r="O619" s="69"/>
      <c r="P619" s="69"/>
      <c r="Q619" s="69"/>
      <c r="R619" s="69"/>
    </row>
    <row r="620" spans="1:18" s="69" customFormat="1" ht="26.1" customHeight="1">
      <c r="A620" s="170"/>
      <c r="B620" s="170"/>
      <c r="C620" s="24"/>
      <c r="D620" s="24"/>
      <c r="E620" s="24"/>
      <c r="F620" s="24"/>
      <c r="G620" s="24"/>
      <c r="H620" s="24"/>
      <c r="I620" s="24"/>
      <c r="J620" s="24"/>
    </row>
    <row r="621" spans="1:18" s="24" customFormat="1" ht="26.1" customHeight="1">
      <c r="A621" s="170"/>
      <c r="B621" s="171"/>
    </row>
    <row r="622" spans="1:18" s="69" customFormat="1" ht="26.1" customHeight="1">
      <c r="A622" s="170"/>
      <c r="B622" s="170"/>
      <c r="C622" s="24"/>
      <c r="D622" s="24"/>
      <c r="E622" s="24"/>
      <c r="F622" s="24"/>
      <c r="G622" s="24"/>
      <c r="H622" s="24"/>
      <c r="I622" s="24"/>
      <c r="J622" s="24"/>
    </row>
    <row r="623" spans="1:18" s="69" customFormat="1" ht="26.1" customHeight="1">
      <c r="A623" s="170"/>
      <c r="B623" s="171"/>
      <c r="C623" s="24"/>
      <c r="D623" s="24"/>
      <c r="E623" s="24"/>
      <c r="F623" s="24"/>
      <c r="G623" s="24"/>
      <c r="H623" s="24"/>
      <c r="I623" s="24"/>
      <c r="J623" s="24"/>
    </row>
    <row r="624" spans="1:18" s="24" customFormat="1" ht="26.1" customHeight="1">
      <c r="A624" s="170"/>
      <c r="B624" s="171"/>
      <c r="K624" s="69"/>
      <c r="L624" s="69"/>
      <c r="M624" s="69"/>
      <c r="N624" s="69"/>
      <c r="O624" s="69"/>
      <c r="P624" s="69"/>
      <c r="Q624" s="69"/>
      <c r="R624" s="69"/>
    </row>
    <row r="625" spans="1:18" s="24" customFormat="1" ht="28.5" customHeight="1">
      <c r="A625" s="170"/>
      <c r="B625" s="170"/>
      <c r="K625" s="69"/>
      <c r="L625" s="69"/>
      <c r="M625" s="69"/>
      <c r="N625" s="69"/>
      <c r="O625" s="69"/>
      <c r="P625" s="69"/>
      <c r="Q625" s="69"/>
      <c r="R625" s="69"/>
    </row>
    <row r="626" spans="1:18" s="24" customFormat="1" ht="28.5" customHeight="1">
      <c r="A626" s="170"/>
      <c r="B626" s="171"/>
    </row>
    <row r="627" spans="1:18" s="88" customFormat="1" ht="34.5" customHeight="1">
      <c r="A627" s="170"/>
      <c r="B627" s="171"/>
      <c r="C627" s="24"/>
      <c r="D627" s="24"/>
      <c r="E627" s="24"/>
      <c r="F627" s="24"/>
      <c r="G627" s="24"/>
      <c r="H627" s="24"/>
      <c r="I627" s="24"/>
      <c r="J627" s="24"/>
      <c r="K627" s="69"/>
      <c r="L627" s="69"/>
      <c r="M627" s="69"/>
      <c r="N627" s="69"/>
      <c r="O627" s="69"/>
      <c r="P627" s="69"/>
      <c r="Q627" s="69"/>
      <c r="R627" s="69"/>
    </row>
    <row r="628" spans="1:18" s="69" customFormat="1" ht="26.1" customHeight="1">
      <c r="A628" s="170"/>
      <c r="B628" s="171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</row>
    <row r="629" spans="1:18" s="24" customFormat="1" ht="26.1" customHeight="1">
      <c r="A629" s="170"/>
      <c r="B629" s="171"/>
      <c r="K629" s="69"/>
      <c r="L629" s="69"/>
      <c r="M629" s="69"/>
      <c r="N629" s="69"/>
      <c r="O629" s="69"/>
      <c r="P629" s="69"/>
      <c r="Q629" s="69"/>
      <c r="R629" s="69"/>
    </row>
    <row r="630" spans="1:18" s="24" customFormat="1" ht="26.1" customHeight="1">
      <c r="A630" s="170"/>
      <c r="B630" s="170"/>
    </row>
    <row r="631" spans="1:18" s="175" customFormat="1" ht="26.1" customHeight="1">
      <c r="A631" s="170"/>
      <c r="B631" s="171"/>
      <c r="C631" s="24"/>
      <c r="D631" s="24"/>
      <c r="E631" s="24"/>
      <c r="F631" s="24"/>
      <c r="G631" s="24"/>
      <c r="H631" s="24"/>
      <c r="I631" s="24"/>
      <c r="J631" s="24"/>
      <c r="K631" s="69"/>
      <c r="L631" s="69"/>
      <c r="M631" s="69"/>
      <c r="N631" s="69"/>
      <c r="O631" s="69"/>
      <c r="P631" s="69"/>
      <c r="Q631" s="69"/>
      <c r="R631" s="69"/>
    </row>
    <row r="632" spans="1:18" s="69" customFormat="1" ht="26.1" customHeight="1">
      <c r="A632" s="170"/>
      <c r="B632" s="170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</row>
    <row r="633" spans="1:18" s="69" customFormat="1" ht="26.1" customHeight="1">
      <c r="A633" s="170"/>
      <c r="B633" s="171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</row>
    <row r="634" spans="1:18" s="24" customFormat="1" ht="26.1" customHeight="1">
      <c r="A634" s="170"/>
      <c r="B634" s="170"/>
    </row>
    <row r="635" spans="1:18" s="69" customFormat="1" ht="26.1" customHeight="1">
      <c r="A635" s="170"/>
      <c r="B635" s="171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</row>
    <row r="636" spans="1:18" s="24" customFormat="1" ht="26.1" customHeight="1">
      <c r="A636" s="170"/>
      <c r="B636" s="170"/>
    </row>
    <row r="637" spans="1:18" s="69" customFormat="1" ht="31.5" customHeight="1">
      <c r="A637" s="170"/>
      <c r="B637" s="170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</row>
    <row r="638" spans="1:18" s="69" customFormat="1" ht="26.1" customHeight="1">
      <c r="A638" s="170"/>
      <c r="B638" s="170"/>
      <c r="C638" s="24"/>
      <c r="D638" s="24"/>
      <c r="E638" s="24"/>
      <c r="F638" s="24"/>
      <c r="G638" s="24"/>
      <c r="H638" s="24"/>
      <c r="I638" s="24"/>
      <c r="J638" s="24"/>
    </row>
    <row r="639" spans="1:18" s="24" customFormat="1" ht="26.1" customHeight="1">
      <c r="A639" s="170"/>
      <c r="B639" s="170"/>
      <c r="K639" s="69"/>
      <c r="L639" s="69"/>
      <c r="M639" s="69"/>
      <c r="N639" s="69"/>
      <c r="O639" s="69"/>
      <c r="P639" s="69"/>
      <c r="Q639" s="69"/>
      <c r="R639" s="69"/>
    </row>
    <row r="640" spans="1:18" s="69" customFormat="1" ht="26.1" customHeight="1">
      <c r="A640" s="170"/>
      <c r="B640" s="170"/>
      <c r="C640" s="24"/>
      <c r="D640" s="24"/>
      <c r="E640" s="24"/>
      <c r="F640" s="24"/>
      <c r="G640" s="24"/>
      <c r="H640" s="24"/>
      <c r="I640" s="24"/>
      <c r="J640" s="24"/>
    </row>
    <row r="641" spans="1:18" s="24" customFormat="1" ht="26.1" customHeight="1">
      <c r="A641" s="170"/>
      <c r="B641" s="170"/>
      <c r="K641" s="69"/>
      <c r="L641" s="69"/>
      <c r="M641" s="69"/>
      <c r="N641" s="69"/>
      <c r="O641" s="69"/>
      <c r="P641" s="69"/>
      <c r="Q641" s="69"/>
      <c r="R641" s="69"/>
    </row>
    <row r="642" spans="1:18" s="69" customFormat="1" ht="26.1" customHeight="1">
      <c r="A642" s="170"/>
      <c r="B642" s="171"/>
      <c r="C642" s="24"/>
      <c r="D642" s="24"/>
      <c r="E642" s="24"/>
      <c r="F642" s="24"/>
      <c r="G642" s="24"/>
      <c r="H642" s="24"/>
      <c r="I642" s="24"/>
      <c r="J642" s="24"/>
    </row>
    <row r="643" spans="1:18" s="69" customFormat="1" ht="26.1" customHeight="1">
      <c r="A643" s="170"/>
      <c r="B643" s="171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</row>
    <row r="644" spans="1:18" s="24" customFormat="1" ht="26.1" customHeight="1">
      <c r="A644" s="170"/>
      <c r="B644" s="171"/>
      <c r="K644" s="69"/>
      <c r="L644" s="69"/>
      <c r="M644" s="69"/>
      <c r="N644" s="69"/>
      <c r="O644" s="69"/>
      <c r="P644" s="69"/>
      <c r="Q644" s="69"/>
      <c r="R644" s="69"/>
    </row>
    <row r="645" spans="1:18" s="69" customFormat="1" ht="40.5" customHeight="1">
      <c r="A645" s="170"/>
      <c r="B645" s="171"/>
      <c r="C645" s="24"/>
      <c r="D645" s="24"/>
      <c r="E645" s="24"/>
      <c r="F645" s="24"/>
      <c r="G645" s="24"/>
      <c r="H645" s="24"/>
      <c r="I645" s="24"/>
      <c r="J645" s="24"/>
    </row>
    <row r="646" spans="1:18" s="24" customFormat="1" ht="40.5" customHeight="1">
      <c r="A646" s="176"/>
      <c r="B646" s="177"/>
    </row>
    <row r="647" spans="1:18" s="24" customFormat="1" ht="26.1" customHeight="1">
      <c r="A647" s="187"/>
      <c r="B647" s="187"/>
      <c r="K647" s="69"/>
      <c r="L647" s="69"/>
      <c r="M647" s="69"/>
      <c r="N647" s="69"/>
      <c r="O647" s="69"/>
      <c r="P647" s="69"/>
      <c r="Q647" s="69"/>
      <c r="R647" s="69"/>
    </row>
    <row r="648" spans="1:18" s="69" customFormat="1" ht="26.1" customHeight="1">
      <c r="A648" s="187"/>
      <c r="B648" s="219"/>
      <c r="C648" s="24"/>
      <c r="D648" s="24"/>
      <c r="E648" s="24"/>
      <c r="F648" s="24"/>
      <c r="G648" s="24"/>
      <c r="H648" s="24"/>
      <c r="I648" s="24"/>
      <c r="J648" s="24"/>
    </row>
    <row r="649" spans="1:18" s="69" customFormat="1" ht="26.1" customHeight="1">
      <c r="A649" s="187"/>
      <c r="B649" s="219"/>
      <c r="C649" s="24"/>
      <c r="D649" s="24"/>
      <c r="E649" s="24"/>
      <c r="F649" s="24"/>
      <c r="G649" s="24"/>
      <c r="H649" s="24"/>
      <c r="I649" s="24"/>
      <c r="J649" s="24"/>
    </row>
    <row r="650" spans="1:18" s="24" customFormat="1" ht="26.1" customHeight="1">
      <c r="A650" s="187"/>
      <c r="B650" s="187"/>
      <c r="K650" s="69"/>
      <c r="L650" s="69"/>
      <c r="M650" s="69"/>
      <c r="N650" s="69"/>
      <c r="O650" s="69"/>
      <c r="P650" s="69"/>
      <c r="Q650" s="69"/>
      <c r="R650" s="69"/>
    </row>
    <row r="651" spans="1:18" s="69" customFormat="1" ht="26.1" customHeight="1">
      <c r="A651" s="187"/>
      <c r="B651" s="219"/>
      <c r="C651" s="24"/>
      <c r="D651" s="24"/>
      <c r="E651" s="24"/>
      <c r="F651" s="24"/>
      <c r="G651" s="24"/>
      <c r="H651" s="24"/>
      <c r="I651" s="24"/>
      <c r="J651" s="24"/>
    </row>
    <row r="652" spans="1:18" s="69" customFormat="1" ht="26.1" customHeight="1">
      <c r="A652" s="187"/>
      <c r="B652" s="219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</row>
    <row r="653" spans="1:18" s="69" customFormat="1" ht="26.1" customHeight="1">
      <c r="A653" s="187"/>
      <c r="B653" s="219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</row>
    <row r="654" spans="1:18" s="123" customFormat="1" ht="26.1" customHeight="1">
      <c r="A654" s="187"/>
      <c r="B654" s="219"/>
      <c r="C654" s="24"/>
      <c r="D654" s="24"/>
      <c r="E654" s="24"/>
      <c r="F654" s="24"/>
      <c r="G654" s="24"/>
      <c r="H654" s="24"/>
      <c r="I654" s="24"/>
      <c r="J654" s="24"/>
      <c r="K654" s="69"/>
      <c r="L654" s="69"/>
      <c r="M654" s="69"/>
      <c r="N654" s="69"/>
      <c r="O654" s="69"/>
      <c r="P654" s="69"/>
      <c r="Q654" s="69"/>
      <c r="R654" s="69"/>
    </row>
    <row r="655" spans="1:18" s="69" customFormat="1" ht="26.1" customHeight="1">
      <c r="A655" s="187"/>
      <c r="B655" s="219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</row>
    <row r="656" spans="1:18" s="24" customFormat="1" ht="26.1" customHeight="1">
      <c r="A656" s="187"/>
      <c r="B656" s="187"/>
      <c r="K656" s="69"/>
      <c r="L656" s="69"/>
      <c r="M656" s="69"/>
      <c r="N656" s="69"/>
      <c r="O656" s="69"/>
      <c r="P656" s="69"/>
      <c r="Q656" s="69"/>
      <c r="R656" s="69"/>
    </row>
    <row r="657" spans="1:18" s="24" customFormat="1" ht="26.1" customHeight="1">
      <c r="A657" s="187"/>
      <c r="B657" s="187"/>
    </row>
    <row r="658" spans="1:18" s="69" customFormat="1" ht="26.1" customHeight="1">
      <c r="A658" s="187"/>
      <c r="B658" s="219"/>
      <c r="C658" s="24"/>
      <c r="D658" s="24"/>
      <c r="E658" s="24"/>
      <c r="F658" s="24"/>
      <c r="G658" s="24"/>
      <c r="H658" s="24"/>
      <c r="I658" s="24"/>
      <c r="J658" s="24"/>
    </row>
    <row r="659" spans="1:18" s="69" customFormat="1" ht="26.1" customHeight="1">
      <c r="A659" s="187"/>
      <c r="B659" s="187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</row>
    <row r="660" spans="1:18" s="69" customFormat="1" ht="26.1" customHeight="1">
      <c r="A660" s="187"/>
      <c r="B660" s="219"/>
      <c r="C660" s="24"/>
      <c r="D660" s="24"/>
      <c r="E660" s="24"/>
      <c r="F660" s="24"/>
      <c r="G660" s="24"/>
      <c r="H660" s="24"/>
      <c r="I660" s="24"/>
      <c r="J660" s="24"/>
    </row>
    <row r="661" spans="1:18" s="69" customFormat="1" ht="26.1" customHeight="1">
      <c r="A661" s="170"/>
      <c r="B661" s="170"/>
      <c r="C661" s="24"/>
      <c r="D661" s="24"/>
      <c r="E661" s="24"/>
      <c r="F661" s="24"/>
      <c r="G661" s="24"/>
      <c r="H661" s="24"/>
      <c r="I661" s="24"/>
      <c r="J661" s="24"/>
    </row>
    <row r="662" spans="1:18" s="69" customFormat="1" ht="26.1" customHeight="1">
      <c r="A662" s="220"/>
      <c r="B662" s="221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</row>
    <row r="663" spans="1:18" s="69" customFormat="1" ht="26.1" customHeight="1">
      <c r="A663" s="220"/>
      <c r="B663" s="220"/>
      <c r="C663" s="24"/>
      <c r="D663" s="24"/>
      <c r="E663" s="24"/>
      <c r="F663" s="24"/>
      <c r="G663" s="24"/>
      <c r="H663" s="24"/>
      <c r="I663" s="24"/>
      <c r="J663" s="24"/>
    </row>
    <row r="664" spans="1:18" s="69" customFormat="1" ht="26.1" customHeight="1">
      <c r="A664" s="203"/>
      <c r="B664" s="20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</row>
    <row r="665" spans="1:18" s="24" customFormat="1" ht="26.1" customHeight="1">
      <c r="A665" s="203"/>
      <c r="B665" s="204"/>
      <c r="I665" s="123"/>
      <c r="J665" s="123"/>
      <c r="K665" s="123"/>
      <c r="L665" s="123"/>
      <c r="M665" s="123"/>
      <c r="N665" s="123"/>
      <c r="O665" s="123"/>
      <c r="P665" s="123"/>
      <c r="Q665" s="123"/>
      <c r="R665" s="123"/>
    </row>
    <row r="666" spans="1:18" s="69" customFormat="1" ht="26.1" customHeight="1">
      <c r="A666" s="176"/>
      <c r="B666" s="176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</row>
    <row r="667" spans="1:18" s="69" customFormat="1" ht="26.1" customHeight="1">
      <c r="A667" s="176"/>
      <c r="B667" s="177"/>
      <c r="C667" s="24"/>
      <c r="D667" s="24"/>
      <c r="E667" s="24"/>
      <c r="F667" s="24"/>
      <c r="G667" s="24"/>
      <c r="H667" s="24"/>
      <c r="I667" s="24"/>
      <c r="J667" s="24"/>
    </row>
    <row r="668" spans="1:18" s="69" customFormat="1" ht="26.1" customHeight="1">
      <c r="A668" s="176"/>
      <c r="B668" s="176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</row>
    <row r="669" spans="1:18" s="24" customFormat="1" ht="26.1" customHeight="1">
      <c r="A669" s="201"/>
      <c r="B669" s="201"/>
      <c r="C669" s="123"/>
      <c r="D669" s="123"/>
      <c r="E669" s="123"/>
      <c r="F669" s="123"/>
      <c r="G669" s="123"/>
      <c r="H669" s="123"/>
      <c r="K669" s="69"/>
      <c r="L669" s="69"/>
      <c r="M669" s="69"/>
      <c r="N669" s="69"/>
      <c r="O669" s="69"/>
      <c r="P669" s="69"/>
      <c r="Q669" s="69"/>
      <c r="R669" s="69"/>
    </row>
    <row r="670" spans="1:18" s="69" customFormat="1" ht="26.1" customHeight="1">
      <c r="A670" s="176"/>
      <c r="B670" s="176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</row>
    <row r="671" spans="1:18" s="24" customFormat="1" ht="26.1" customHeight="1">
      <c r="A671" s="176"/>
      <c r="B671" s="177"/>
      <c r="K671" s="69"/>
      <c r="L671" s="69"/>
      <c r="M671" s="69"/>
      <c r="N671" s="69"/>
      <c r="O671" s="69"/>
      <c r="P671" s="69"/>
      <c r="Q671" s="69"/>
      <c r="R671" s="69"/>
    </row>
    <row r="672" spans="1:18" s="69" customFormat="1" ht="59.25" customHeight="1">
      <c r="A672" s="176"/>
      <c r="B672" s="176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</row>
    <row r="673" spans="1:18" s="69" customFormat="1" ht="33.75" customHeight="1">
      <c r="A673" s="176"/>
      <c r="B673" s="177"/>
      <c r="C673" s="24"/>
      <c r="D673" s="24"/>
      <c r="E673" s="24"/>
      <c r="F673" s="24"/>
      <c r="G673" s="24"/>
      <c r="H673" s="24"/>
      <c r="I673" s="24"/>
      <c r="J673" s="24"/>
    </row>
    <row r="674" spans="1:18" s="24" customFormat="1" ht="26.1" customHeight="1">
      <c r="A674" s="176"/>
      <c r="B674" s="176"/>
    </row>
    <row r="675" spans="1:18" s="24" customFormat="1" ht="26.1" customHeight="1">
      <c r="A675" s="176"/>
      <c r="B675" s="177"/>
      <c r="K675" s="69"/>
      <c r="L675" s="69"/>
      <c r="M675" s="69"/>
      <c r="N675" s="69"/>
      <c r="O675" s="69"/>
      <c r="P675" s="69"/>
      <c r="Q675" s="69"/>
      <c r="R675" s="69"/>
    </row>
    <row r="676" spans="1:18" s="24" customFormat="1" ht="26.1" customHeight="1">
      <c r="A676" s="176"/>
      <c r="B676" s="176"/>
      <c r="K676" s="222" t="e">
        <f>#REF!</f>
        <v>#REF!</v>
      </c>
      <c r="L676" s="73"/>
      <c r="M676" s="73"/>
      <c r="N676" s="73"/>
      <c r="O676" s="73"/>
      <c r="P676" s="73"/>
      <c r="Q676" s="73"/>
      <c r="R676" s="73"/>
    </row>
    <row r="677" spans="1:18" s="24" customFormat="1" ht="26.1" customHeight="1">
      <c r="A677" s="176"/>
      <c r="B677" s="177"/>
      <c r="K677" s="69"/>
      <c r="L677" s="69"/>
      <c r="M677" s="69"/>
      <c r="N677" s="69"/>
      <c r="O677" s="69"/>
      <c r="P677" s="69"/>
      <c r="Q677" s="69"/>
      <c r="R677" s="69"/>
    </row>
    <row r="678" spans="1:18" s="24" customFormat="1" ht="26.1" customHeight="1">
      <c r="A678" s="176"/>
      <c r="B678" s="176"/>
    </row>
    <row r="679" spans="1:18" s="24" customFormat="1" ht="26.1" customHeight="1">
      <c r="A679" s="176"/>
      <c r="B679" s="177"/>
      <c r="K679" s="69"/>
      <c r="L679" s="69"/>
      <c r="M679" s="69"/>
      <c r="N679" s="69"/>
      <c r="O679" s="69"/>
      <c r="P679" s="69"/>
      <c r="Q679" s="69"/>
      <c r="R679" s="69"/>
    </row>
    <row r="680" spans="1:18" s="69" customFormat="1" ht="26.1" customHeight="1">
      <c r="A680" s="176"/>
      <c r="B680" s="177"/>
      <c r="C680" s="24"/>
      <c r="D680" s="24"/>
      <c r="E680" s="24"/>
      <c r="F680" s="24"/>
      <c r="G680" s="24"/>
      <c r="H680" s="24"/>
      <c r="I680" s="24"/>
      <c r="J680" s="24"/>
    </row>
    <row r="681" spans="1:18" s="69" customFormat="1" ht="26.1" customHeight="1">
      <c r="A681" s="176"/>
      <c r="B681" s="177"/>
      <c r="C681" s="24"/>
      <c r="D681" s="24"/>
      <c r="E681" s="24"/>
      <c r="F681" s="24"/>
      <c r="G681" s="24"/>
      <c r="H681" s="24"/>
      <c r="I681" s="24"/>
      <c r="J681" s="24"/>
    </row>
    <row r="682" spans="1:18" s="69" customFormat="1" ht="26.1" customHeight="1">
      <c r="A682" s="176"/>
      <c r="B682" s="176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</row>
    <row r="683" spans="1:18" s="69" customFormat="1" ht="26.1" customHeight="1">
      <c r="A683" s="176"/>
      <c r="B683" s="177"/>
      <c r="C683" s="24"/>
      <c r="D683" s="24"/>
      <c r="E683" s="24"/>
      <c r="F683" s="24"/>
      <c r="G683" s="24"/>
      <c r="H683" s="24"/>
      <c r="I683" s="24"/>
      <c r="J683" s="24"/>
    </row>
    <row r="684" spans="1:18" s="69" customFormat="1" ht="26.1" customHeight="1">
      <c r="A684" s="176"/>
      <c r="B684" s="177"/>
      <c r="C684" s="24"/>
      <c r="D684" s="24"/>
      <c r="E684" s="24"/>
      <c r="F684" s="24"/>
      <c r="G684" s="24"/>
      <c r="H684" s="24"/>
      <c r="I684" s="24"/>
      <c r="J684" s="24"/>
    </row>
    <row r="685" spans="1:18" s="24" customFormat="1" ht="26.1" customHeight="1">
      <c r="A685" s="176"/>
      <c r="B685" s="177"/>
      <c r="K685" s="69"/>
      <c r="L685" s="69"/>
      <c r="M685" s="69"/>
      <c r="N685" s="69"/>
      <c r="O685" s="69"/>
      <c r="P685" s="69"/>
      <c r="Q685" s="69"/>
      <c r="R685" s="69"/>
    </row>
    <row r="686" spans="1:18" s="69" customFormat="1" ht="26.1" customHeight="1">
      <c r="A686" s="176"/>
      <c r="B686" s="176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</row>
    <row r="687" spans="1:18" s="69" customFormat="1" ht="26.1" customHeight="1">
      <c r="A687" s="176"/>
      <c r="B687" s="177"/>
      <c r="C687" s="24"/>
      <c r="D687" s="24"/>
      <c r="E687" s="24"/>
      <c r="F687" s="24"/>
      <c r="G687" s="24"/>
      <c r="H687" s="24"/>
      <c r="I687" s="24"/>
      <c r="J687" s="24"/>
    </row>
    <row r="688" spans="1:18" s="69" customFormat="1" ht="26.1" customHeight="1">
      <c r="A688" s="176"/>
      <c r="B688" s="177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</row>
    <row r="689" spans="1:18" s="24" customFormat="1" ht="26.1" customHeight="1">
      <c r="A689" s="176"/>
      <c r="B689" s="177"/>
    </row>
    <row r="690" spans="1:18" s="69" customFormat="1" ht="26.1" customHeight="1">
      <c r="A690" s="176"/>
      <c r="B690" s="176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</row>
    <row r="691" spans="1:18" s="69" customFormat="1" ht="26.1" customHeight="1">
      <c r="A691" s="176"/>
      <c r="B691" s="177"/>
      <c r="C691" s="24"/>
      <c r="D691" s="24"/>
      <c r="E691" s="24"/>
      <c r="F691" s="24"/>
      <c r="G691" s="24"/>
      <c r="H691" s="24"/>
      <c r="I691" s="123"/>
      <c r="J691" s="123"/>
      <c r="K691" s="88"/>
      <c r="L691" s="88"/>
      <c r="M691" s="88"/>
      <c r="N691" s="88"/>
      <c r="O691" s="88"/>
      <c r="P691" s="88"/>
      <c r="Q691" s="88"/>
      <c r="R691" s="88"/>
    </row>
    <row r="692" spans="1:18" s="69" customFormat="1" ht="26.1" customHeight="1">
      <c r="A692" s="176"/>
      <c r="B692" s="176"/>
      <c r="C692" s="24"/>
      <c r="D692" s="24"/>
      <c r="E692" s="24"/>
      <c r="F692" s="24"/>
      <c r="G692" s="24"/>
      <c r="H692" s="24"/>
      <c r="I692" s="24"/>
      <c r="J692" s="24"/>
    </row>
    <row r="693" spans="1:18" s="69" customFormat="1" ht="26.1" customHeight="1">
      <c r="A693" s="176"/>
      <c r="B693" s="176"/>
      <c r="C693" s="24"/>
      <c r="D693" s="24"/>
      <c r="E693" s="24"/>
      <c r="F693" s="24"/>
      <c r="G693" s="24"/>
      <c r="H693" s="24"/>
      <c r="I693" s="24"/>
      <c r="J693" s="24"/>
    </row>
    <row r="694" spans="1:18" s="69" customFormat="1" ht="26.1" customHeight="1">
      <c r="A694" s="176"/>
      <c r="B694" s="176"/>
      <c r="C694" s="24"/>
      <c r="D694" s="24"/>
      <c r="E694" s="24"/>
      <c r="F694" s="24"/>
      <c r="G694" s="24"/>
      <c r="H694" s="24"/>
      <c r="I694" s="24"/>
      <c r="J694" s="24"/>
    </row>
    <row r="695" spans="1:18" s="24" customFormat="1" ht="26.1" customHeight="1">
      <c r="A695" s="201"/>
      <c r="B695" s="202"/>
      <c r="C695" s="123"/>
      <c r="D695" s="123"/>
      <c r="E695" s="123"/>
      <c r="F695" s="123"/>
      <c r="G695" s="123"/>
      <c r="H695" s="123"/>
      <c r="K695" s="69"/>
      <c r="L695" s="69"/>
      <c r="M695" s="69"/>
      <c r="N695" s="69"/>
      <c r="O695" s="69"/>
      <c r="P695" s="69"/>
      <c r="Q695" s="69"/>
      <c r="R695" s="69"/>
    </row>
    <row r="696" spans="1:18" s="24" customFormat="1" ht="30.75" customHeight="1">
      <c r="A696" s="176"/>
      <c r="B696" s="177"/>
    </row>
    <row r="697" spans="1:18" s="69" customFormat="1" ht="26.1" customHeight="1">
      <c r="A697" s="176"/>
      <c r="B697" s="177"/>
      <c r="C697" s="24"/>
      <c r="D697" s="24"/>
      <c r="E697" s="24"/>
      <c r="F697" s="24"/>
      <c r="G697" s="24"/>
      <c r="H697" s="24"/>
      <c r="I697" s="24"/>
      <c r="J697" s="24"/>
    </row>
    <row r="698" spans="1:18" s="24" customFormat="1" ht="26.1" customHeight="1">
      <c r="A698" s="176"/>
      <c r="B698" s="177"/>
      <c r="K698" s="175"/>
      <c r="L698" s="175"/>
      <c r="M698" s="175"/>
      <c r="N698" s="175"/>
      <c r="O698" s="175"/>
      <c r="P698" s="175"/>
      <c r="Q698" s="175"/>
      <c r="R698" s="175"/>
    </row>
    <row r="699" spans="1:18" s="69" customFormat="1" ht="26.1" customHeight="1">
      <c r="A699" s="176"/>
      <c r="B699" s="177"/>
      <c r="C699" s="24"/>
      <c r="D699" s="24"/>
      <c r="E699" s="24"/>
      <c r="F699" s="24"/>
      <c r="G699" s="24"/>
      <c r="H699" s="24"/>
      <c r="I699" s="24"/>
      <c r="J699" s="24"/>
    </row>
    <row r="700" spans="1:18" s="24" customFormat="1" ht="26.1" customHeight="1">
      <c r="A700" s="176"/>
      <c r="B700" s="176"/>
      <c r="K700" s="69"/>
      <c r="L700" s="69"/>
      <c r="M700" s="69"/>
      <c r="N700" s="69"/>
      <c r="O700" s="69"/>
      <c r="P700" s="69"/>
      <c r="Q700" s="69"/>
      <c r="R700" s="69"/>
    </row>
    <row r="701" spans="1:18" s="69" customFormat="1" ht="26.1" customHeight="1">
      <c r="A701" s="176"/>
      <c r="B701" s="177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</row>
    <row r="702" spans="1:18" s="123" customFormat="1" ht="32.25" customHeight="1">
      <c r="A702" s="176"/>
      <c r="B702" s="176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</row>
    <row r="703" spans="1:18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</row>
    <row r="704" spans="1:18" s="69" customFormat="1" ht="31.5" customHeight="1">
      <c r="A704" s="176"/>
      <c r="B704" s="177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</row>
    <row r="705" spans="1:18" s="24" customFormat="1" ht="26.1" customHeight="1">
      <c r="A705" s="176"/>
      <c r="B705" s="176"/>
    </row>
    <row r="706" spans="1:18" s="69" customFormat="1" ht="26.1" customHeight="1">
      <c r="A706" s="176"/>
      <c r="B706" s="176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</row>
    <row r="707" spans="1:18" s="69" customFormat="1" ht="26.1" customHeight="1">
      <c r="A707" s="176"/>
      <c r="B707" s="176"/>
      <c r="C707" s="24"/>
      <c r="D707" s="24"/>
      <c r="E707" s="24"/>
      <c r="F707" s="24"/>
      <c r="G707" s="24"/>
      <c r="H707" s="24"/>
      <c r="I707" s="24"/>
      <c r="J707" s="24"/>
    </row>
    <row r="708" spans="1:18" s="24" customFormat="1" ht="26.1" customHeight="1">
      <c r="A708" s="176"/>
      <c r="B708" s="176"/>
      <c r="K708" s="69"/>
      <c r="L708" s="69"/>
      <c r="M708" s="69"/>
      <c r="N708" s="69"/>
      <c r="O708" s="69"/>
      <c r="P708" s="69"/>
      <c r="Q708" s="69"/>
      <c r="R708" s="69"/>
    </row>
    <row r="709" spans="1:18" s="24" customFormat="1" ht="26.1" customHeight="1">
      <c r="A709" s="176"/>
      <c r="B709" s="176"/>
      <c r="K709" s="69"/>
      <c r="L709" s="69"/>
      <c r="M709" s="69"/>
      <c r="N709" s="69"/>
      <c r="O709" s="69"/>
      <c r="P709" s="69"/>
      <c r="Q709" s="69"/>
      <c r="R709" s="69"/>
    </row>
    <row r="710" spans="1:18" s="24" customFormat="1" ht="26.1" customHeight="1">
      <c r="A710" s="176"/>
      <c r="B710" s="176"/>
      <c r="K710" s="69"/>
      <c r="L710" s="69"/>
      <c r="M710" s="69"/>
      <c r="N710" s="69"/>
      <c r="O710" s="69"/>
      <c r="P710" s="69"/>
      <c r="Q710" s="69"/>
      <c r="R710" s="69"/>
    </row>
    <row r="711" spans="1:18" s="69" customFormat="1" ht="26.1" customHeight="1">
      <c r="A711" s="176"/>
      <c r="B711" s="177"/>
      <c r="C711" s="24"/>
      <c r="D711" s="24"/>
      <c r="E711" s="24"/>
      <c r="F711" s="24"/>
      <c r="G711" s="24"/>
      <c r="H711" s="24"/>
      <c r="I711" s="123"/>
      <c r="J711" s="123"/>
      <c r="K711" s="88"/>
      <c r="L711" s="88"/>
    </row>
    <row r="712" spans="1:18" s="24" customFormat="1" ht="26.1" customHeight="1">
      <c r="A712" s="176"/>
      <c r="B712" s="177"/>
      <c r="I712" s="123"/>
      <c r="J712" s="123"/>
      <c r="K712" s="123"/>
      <c r="L712" s="123"/>
    </row>
    <row r="713" spans="1:18" s="73" customFormat="1" ht="26.1" customHeight="1">
      <c r="A713" s="176"/>
      <c r="B713" s="177"/>
      <c r="C713" s="24"/>
      <c r="D713" s="24"/>
      <c r="E713" s="24"/>
      <c r="F713" s="24"/>
      <c r="G713" s="24"/>
      <c r="H713" s="24"/>
      <c r="I713" s="123"/>
      <c r="J713" s="123"/>
      <c r="K713" s="88"/>
      <c r="L713" s="88"/>
      <c r="M713" s="69"/>
      <c r="N713" s="69"/>
      <c r="O713" s="69"/>
      <c r="P713" s="69"/>
      <c r="Q713" s="69"/>
      <c r="R713" s="69"/>
    </row>
    <row r="714" spans="1:18" s="69" customFormat="1" ht="26.1" customHeight="1">
      <c r="A714" s="176"/>
      <c r="B714" s="177"/>
      <c r="C714" s="24"/>
      <c r="D714" s="24"/>
      <c r="E714" s="24"/>
      <c r="F714" s="24"/>
      <c r="G714" s="24"/>
      <c r="H714" s="24"/>
      <c r="I714" s="123"/>
      <c r="J714" s="123"/>
      <c r="K714" s="88"/>
      <c r="L714" s="88"/>
    </row>
    <row r="715" spans="1:18" s="69" customFormat="1" ht="26.1" customHeight="1">
      <c r="A715" s="201"/>
      <c r="B715" s="202"/>
      <c r="C715" s="123"/>
      <c r="D715" s="123"/>
      <c r="E715" s="123"/>
      <c r="F715" s="123"/>
      <c r="G715" s="123"/>
      <c r="H715" s="123"/>
      <c r="I715" s="24"/>
      <c r="J715" s="24"/>
    </row>
    <row r="716" spans="1:18" s="24" customFormat="1" ht="26.1" customHeight="1">
      <c r="A716" s="201"/>
      <c r="B716" s="201"/>
      <c r="C716" s="123"/>
      <c r="D716" s="123"/>
      <c r="E716" s="123"/>
      <c r="F716" s="123"/>
      <c r="G716" s="123"/>
      <c r="H716" s="123"/>
    </row>
    <row r="717" spans="1:18" s="24" customFormat="1" ht="31.5" customHeight="1">
      <c r="A717" s="201"/>
      <c r="B717" s="202"/>
      <c r="C717" s="123"/>
      <c r="D717" s="123"/>
      <c r="E717" s="123"/>
      <c r="F717" s="123"/>
      <c r="G717" s="123"/>
      <c r="H717" s="123"/>
      <c r="K717" s="69"/>
      <c r="L717" s="69"/>
      <c r="M717" s="69"/>
      <c r="N717" s="69"/>
      <c r="O717" s="69"/>
      <c r="P717" s="69"/>
      <c r="Q717" s="69"/>
      <c r="R717" s="69"/>
    </row>
    <row r="718" spans="1:18" s="24" customFormat="1" ht="30.75" customHeight="1">
      <c r="A718" s="201"/>
      <c r="B718" s="202"/>
      <c r="C718" s="123"/>
      <c r="D718" s="123"/>
      <c r="E718" s="123"/>
      <c r="F718" s="123"/>
      <c r="G718" s="123"/>
      <c r="H718" s="123"/>
      <c r="K718" s="69"/>
      <c r="L718" s="69"/>
      <c r="M718" s="69"/>
      <c r="N718" s="69"/>
      <c r="O718" s="69"/>
      <c r="P718" s="69"/>
      <c r="Q718" s="69"/>
      <c r="R718" s="69"/>
    </row>
    <row r="719" spans="1:18" s="69" customFormat="1" ht="30.75" customHeight="1">
      <c r="A719" s="176"/>
      <c r="B719" s="177"/>
      <c r="C719" s="24"/>
      <c r="D719" s="24"/>
      <c r="E719" s="24"/>
      <c r="F719" s="24"/>
      <c r="G719" s="24"/>
      <c r="H719" s="24"/>
      <c r="I719" s="24"/>
      <c r="J719" s="24"/>
    </row>
    <row r="720" spans="1:18" s="69" customFormat="1" ht="26.1" customHeight="1">
      <c r="A720" s="176"/>
      <c r="B720" s="176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</row>
    <row r="721" spans="1:18" s="69" customFormat="1" ht="26.1" customHeight="1">
      <c r="A721" s="176"/>
      <c r="B721" s="177"/>
      <c r="C721" s="24"/>
      <c r="D721" s="24"/>
      <c r="E721" s="24"/>
      <c r="F721" s="24"/>
      <c r="G721" s="24"/>
      <c r="H721" s="24"/>
      <c r="I721" s="24"/>
      <c r="J721" s="24"/>
    </row>
    <row r="722" spans="1:18" s="69" customFormat="1" ht="26.1" customHeight="1">
      <c r="A722" s="176"/>
      <c r="B722" s="177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</row>
    <row r="723" spans="1:18" s="69" customFormat="1" ht="26.1" customHeight="1">
      <c r="A723" s="176"/>
      <c r="B723" s="177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</row>
    <row r="724" spans="1:18" s="24" customFormat="1" ht="26.1" customHeight="1">
      <c r="A724" s="176"/>
      <c r="B724" s="176"/>
    </row>
    <row r="725" spans="1:18" s="69" customFormat="1" ht="26.1" customHeight="1">
      <c r="A725" s="176"/>
      <c r="B725" s="177"/>
      <c r="C725" s="24"/>
      <c r="D725" s="24"/>
      <c r="E725" s="24"/>
      <c r="F725" s="24"/>
      <c r="G725" s="24"/>
      <c r="H725" s="24"/>
      <c r="I725" s="24"/>
      <c r="J725" s="24"/>
    </row>
    <row r="726" spans="1:18" s="24" customFormat="1" ht="26.1" customHeight="1">
      <c r="A726" s="228"/>
      <c r="B726" s="228"/>
      <c r="I726" s="229"/>
      <c r="J726" s="229"/>
      <c r="K726" s="229"/>
      <c r="L726" s="229"/>
      <c r="M726" s="229"/>
      <c r="N726" s="229"/>
    </row>
    <row r="727" spans="1:18" s="123" customFormat="1" ht="26.1" customHeight="1">
      <c r="A727" s="176"/>
      <c r="B727" s="176"/>
      <c r="C727" s="24"/>
      <c r="D727" s="24"/>
      <c r="E727" s="24"/>
      <c r="F727" s="24"/>
      <c r="G727" s="24"/>
      <c r="H727" s="24"/>
      <c r="I727" s="230"/>
      <c r="J727" s="230"/>
      <c r="K727" s="231"/>
      <c r="L727" s="231"/>
      <c r="M727" s="231"/>
      <c r="N727" s="231"/>
      <c r="O727" s="69"/>
      <c r="P727" s="69"/>
      <c r="Q727" s="69"/>
      <c r="R727" s="69"/>
    </row>
    <row r="728" spans="1:18" s="24" customFormat="1" ht="26.1" customHeight="1">
      <c r="A728" s="176"/>
      <c r="B728" s="176"/>
      <c r="I728" s="188"/>
      <c r="J728" s="188"/>
      <c r="K728" s="232"/>
      <c r="L728" s="232"/>
      <c r="M728" s="189"/>
      <c r="N728" s="189"/>
      <c r="O728" s="69"/>
      <c r="P728" s="69"/>
      <c r="Q728" s="69"/>
      <c r="R728" s="69"/>
    </row>
    <row r="729" spans="1:18" s="69" customFormat="1" ht="26.1" customHeight="1">
      <c r="A729" s="176"/>
      <c r="B729" s="177"/>
      <c r="C729" s="24"/>
      <c r="D729" s="24"/>
      <c r="E729" s="24"/>
      <c r="F729" s="24"/>
      <c r="G729" s="24"/>
      <c r="H729" s="24"/>
      <c r="I729" s="188"/>
      <c r="J729" s="188"/>
      <c r="K729" s="232"/>
      <c r="L729" s="232"/>
      <c r="M729" s="189"/>
      <c r="N729" s="189"/>
    </row>
    <row r="730" spans="1:18" s="69" customFormat="1" ht="26.1" customHeight="1">
      <c r="A730" s="176"/>
      <c r="B730" s="176"/>
      <c r="C730" s="233"/>
      <c r="D730" s="233"/>
      <c r="E730" s="211"/>
      <c r="F730" s="234"/>
      <c r="G730" s="235"/>
      <c r="H730" s="229"/>
      <c r="I730" s="176"/>
      <c r="J730" s="176"/>
      <c r="K730" s="201"/>
      <c r="L730" s="201"/>
      <c r="M730" s="176"/>
      <c r="N730" s="176"/>
      <c r="O730" s="24"/>
      <c r="P730" s="24"/>
      <c r="Q730" s="24"/>
      <c r="R730" s="24"/>
    </row>
    <row r="731" spans="1:18" s="69" customFormat="1" ht="43.5" customHeight="1">
      <c r="A731" s="176"/>
      <c r="B731" s="177"/>
      <c r="C731" s="230"/>
      <c r="D731" s="230"/>
      <c r="E731" s="230"/>
      <c r="F731" s="230"/>
      <c r="G731" s="230"/>
      <c r="H731" s="230"/>
      <c r="I731" s="172"/>
      <c r="J731" s="172"/>
      <c r="K731" s="173"/>
      <c r="L731" s="173"/>
      <c r="M731" s="173"/>
      <c r="N731" s="173"/>
    </row>
    <row r="732" spans="1:18" s="69" customFormat="1" ht="31.5" customHeight="1">
      <c r="A732" s="176"/>
      <c r="B732" s="177"/>
      <c r="C732" s="230"/>
      <c r="D732" s="230"/>
      <c r="E732" s="236"/>
      <c r="F732" s="237"/>
      <c r="G732" s="237"/>
      <c r="H732" s="188"/>
      <c r="I732" s="170"/>
      <c r="J732" s="170"/>
      <c r="K732" s="172"/>
      <c r="L732" s="172"/>
      <c r="M732" s="170"/>
      <c r="N732" s="170"/>
      <c r="O732" s="24"/>
      <c r="P732" s="24"/>
      <c r="Q732" s="24"/>
      <c r="R732" s="24"/>
    </row>
    <row r="733" spans="1:18" s="69" customFormat="1" ht="26.1" customHeight="1">
      <c r="A733" s="176"/>
      <c r="B733" s="177"/>
      <c r="C733" s="230"/>
      <c r="D733" s="230"/>
      <c r="E733" s="236"/>
      <c r="F733" s="237"/>
      <c r="G733" s="237"/>
      <c r="H733" s="188"/>
      <c r="I733" s="170"/>
      <c r="J733" s="170"/>
      <c r="K733" s="173"/>
      <c r="L733" s="173"/>
      <c r="M733" s="171"/>
      <c r="N733" s="171"/>
    </row>
    <row r="734" spans="1:18" ht="26.1" customHeight="1">
      <c r="A734" s="176"/>
      <c r="B734" s="176"/>
      <c r="C734" s="230"/>
      <c r="D734" s="230"/>
      <c r="E734" s="238"/>
      <c r="F734" s="237"/>
      <c r="G734" s="237"/>
      <c r="H734" s="176"/>
      <c r="I734" s="172"/>
      <c r="J734" s="172"/>
      <c r="K734" s="173"/>
      <c r="L734" s="173"/>
      <c r="M734" s="173"/>
      <c r="N734" s="173"/>
      <c r="O734" s="69"/>
      <c r="P734" s="69"/>
      <c r="Q734" s="69"/>
      <c r="R734" s="69"/>
    </row>
    <row r="735" spans="1:18" s="69" customFormat="1" ht="26.1" customHeight="1">
      <c r="A735" s="176"/>
      <c r="B735" s="177"/>
      <c r="C735" s="227"/>
      <c r="D735" s="227"/>
      <c r="E735" s="239"/>
      <c r="F735" s="237"/>
      <c r="G735" s="237"/>
      <c r="H735" s="172"/>
      <c r="I735" s="170"/>
      <c r="J735" s="170"/>
      <c r="K735" s="173"/>
      <c r="L735" s="173"/>
      <c r="M735" s="171"/>
      <c r="N735" s="171"/>
    </row>
    <row r="736" spans="1:18" s="24" customFormat="1" ht="26.1" customHeight="1">
      <c r="A736" s="176"/>
      <c r="B736" s="176"/>
      <c r="C736" s="227"/>
      <c r="D736" s="227"/>
      <c r="E736" s="239"/>
      <c r="F736" s="237"/>
      <c r="G736" s="237"/>
      <c r="H736" s="170"/>
    </row>
    <row r="737" spans="1:18" s="69" customFormat="1" ht="33.75" customHeight="1">
      <c r="A737" s="176"/>
      <c r="B737" s="177"/>
      <c r="C737" s="230"/>
      <c r="D737" s="230"/>
      <c r="E737" s="236"/>
      <c r="F737" s="240"/>
      <c r="G737" s="240"/>
      <c r="H737" s="170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s="24" customFormat="1" ht="34.5" customHeight="1">
      <c r="A738" s="176"/>
      <c r="B738" s="177"/>
      <c r="C738" s="227"/>
      <c r="D738" s="227"/>
      <c r="E738" s="241"/>
      <c r="F738" s="240"/>
      <c r="G738" s="240"/>
      <c r="H738" s="172"/>
    </row>
    <row r="739" spans="1:18" s="69" customFormat="1" ht="45" customHeight="1">
      <c r="A739" s="176"/>
      <c r="B739" s="177"/>
      <c r="C739" s="230"/>
      <c r="D739" s="230"/>
      <c r="E739" s="238"/>
      <c r="F739" s="242"/>
      <c r="G739" s="242"/>
      <c r="H739" s="170"/>
      <c r="I739" s="24"/>
      <c r="J739" s="24"/>
    </row>
    <row r="740" spans="1:18" s="123" customFormat="1" ht="26.1" customHeight="1">
      <c r="A740" s="176"/>
      <c r="B740" s="176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</row>
    <row r="741" spans="1:18" s="24" customFormat="1" ht="26.1" customHeight="1">
      <c r="A741" s="176"/>
      <c r="B741" s="176"/>
      <c r="K741" s="69"/>
      <c r="L741" s="69"/>
      <c r="M741" s="69"/>
      <c r="N741" s="69"/>
      <c r="O741" s="69"/>
      <c r="P741" s="69"/>
      <c r="Q741" s="69"/>
      <c r="R741" s="69"/>
    </row>
    <row r="742" spans="1:18" s="24" customFormat="1" ht="26.1" customHeight="1">
      <c r="A742" s="176"/>
      <c r="B742" s="176"/>
      <c r="K742" s="69"/>
      <c r="L742" s="69"/>
      <c r="M742" s="69"/>
      <c r="N742" s="69"/>
      <c r="O742" s="69"/>
      <c r="P742" s="69"/>
      <c r="Q742" s="69"/>
      <c r="R742" s="69"/>
    </row>
    <row r="743" spans="1:18" s="24" customFormat="1" ht="26.1" customHeight="1">
      <c r="A743" s="176"/>
      <c r="B743" s="177"/>
      <c r="K743" s="69"/>
      <c r="L743" s="69"/>
      <c r="M743" s="69"/>
      <c r="N743" s="69"/>
      <c r="O743" s="69"/>
      <c r="P743" s="69"/>
      <c r="Q743" s="69"/>
      <c r="R743" s="69"/>
    </row>
    <row r="744" spans="1:18" s="24" customFormat="1" ht="26.1" customHeight="1">
      <c r="A744" s="176"/>
      <c r="B744" s="176"/>
      <c r="K744" s="69"/>
      <c r="L744" s="69"/>
      <c r="M744" s="69"/>
      <c r="N744" s="69"/>
      <c r="O744" s="69"/>
      <c r="P744" s="69"/>
      <c r="Q744" s="69"/>
      <c r="R744" s="69"/>
    </row>
    <row r="745" spans="1:18" s="24" customFormat="1" ht="26.1" customHeight="1">
      <c r="A745" s="176"/>
      <c r="B745" s="177"/>
    </row>
    <row r="746" spans="1:18" s="69" customFormat="1" ht="26.1" customHeight="1">
      <c r="A746" s="176"/>
      <c r="B746" s="177"/>
      <c r="C746" s="24"/>
      <c r="D746" s="24"/>
      <c r="E746" s="24"/>
      <c r="F746" s="24"/>
      <c r="G746" s="24"/>
      <c r="H746" s="24"/>
      <c r="I746" s="24"/>
      <c r="J746" s="24"/>
    </row>
    <row r="747" spans="1:18" s="24" customFormat="1" ht="26.1" customHeight="1">
      <c r="A747" s="176"/>
      <c r="B747" s="177"/>
    </row>
    <row r="748" spans="1:18" s="24" customFormat="1" ht="26.1" customHeight="1">
      <c r="A748" s="176"/>
      <c r="B748" s="177"/>
    </row>
    <row r="749" spans="1:18" s="69" customFormat="1" ht="26.1" customHeight="1">
      <c r="A749" s="170"/>
      <c r="B749" s="170"/>
      <c r="C749" s="24"/>
      <c r="D749" s="24"/>
      <c r="E749" s="24"/>
      <c r="F749" s="24"/>
      <c r="G749" s="24"/>
      <c r="H749" s="24"/>
      <c r="I749" s="24"/>
      <c r="J749" s="24"/>
    </row>
    <row r="750" spans="1:18" s="69" customFormat="1" ht="26.1" customHeight="1">
      <c r="A750" s="170"/>
      <c r="B750" s="171"/>
      <c r="C750" s="24"/>
      <c r="D750" s="24"/>
      <c r="E750" s="24"/>
      <c r="F750" s="24"/>
      <c r="G750" s="24"/>
      <c r="H750" s="24"/>
      <c r="I750" s="24"/>
      <c r="J750" s="24"/>
      <c r="K750" s="1"/>
      <c r="L750" s="1"/>
      <c r="M750" s="1"/>
      <c r="N750" s="213"/>
      <c r="O750" s="212"/>
      <c r="P750" s="212"/>
      <c r="Q750" s="212"/>
      <c r="R750" s="223"/>
    </row>
    <row r="751" spans="1:18" s="88" customFormat="1" ht="26.1" customHeight="1">
      <c r="A751" s="199"/>
      <c r="B751" s="199"/>
      <c r="C751" s="24"/>
      <c r="D751" s="24"/>
      <c r="E751" s="24"/>
      <c r="F751" s="24"/>
      <c r="G751" s="24"/>
      <c r="H751" s="24"/>
      <c r="I751" s="24"/>
      <c r="J751" s="24"/>
      <c r="K751" s="243"/>
      <c r="L751" s="244"/>
      <c r="M751" s="244"/>
      <c r="N751" s="215"/>
      <c r="O751" s="215"/>
      <c r="P751" s="215"/>
      <c r="Q751" s="215"/>
      <c r="R751" s="215"/>
    </row>
    <row r="752" spans="1:18" s="69" customFormat="1" ht="26.1" customHeight="1">
      <c r="A752" s="199"/>
      <c r="B752" s="199"/>
      <c r="C752" s="24"/>
      <c r="D752" s="24"/>
      <c r="E752" s="24"/>
      <c r="F752" s="24"/>
      <c r="G752" s="24"/>
      <c r="H752" s="24"/>
      <c r="I752" s="24"/>
      <c r="J752" s="24"/>
      <c r="K752" s="243"/>
      <c r="L752" s="244"/>
      <c r="M752" s="244"/>
      <c r="N752" s="215"/>
      <c r="O752" s="215"/>
      <c r="P752" s="224"/>
      <c r="Q752" s="224"/>
      <c r="R752" s="225"/>
    </row>
    <row r="753" spans="1:18" s="24" customFormat="1" ht="38.25" customHeight="1">
      <c r="A753" s="203"/>
      <c r="B753" s="204"/>
      <c r="K753" s="243"/>
      <c r="L753" s="244"/>
      <c r="M753" s="244"/>
      <c r="N753" s="215"/>
      <c r="O753" s="215"/>
      <c r="P753" s="224"/>
      <c r="Q753" s="224"/>
      <c r="R753" s="225"/>
    </row>
    <row r="754" spans="1:18" s="69" customFormat="1" ht="26.1" customHeight="1">
      <c r="A754" s="203"/>
      <c r="B754" s="204"/>
      <c r="C754" s="24"/>
      <c r="D754" s="24"/>
      <c r="E754" s="24"/>
      <c r="F754" s="24"/>
      <c r="G754" s="24"/>
      <c r="H754" s="24"/>
      <c r="I754" s="24"/>
      <c r="J754" s="24"/>
      <c r="K754" s="243"/>
      <c r="L754" s="244"/>
      <c r="M754" s="244"/>
      <c r="N754" s="215"/>
      <c r="O754" s="215"/>
      <c r="P754" s="224"/>
      <c r="Q754" s="224"/>
      <c r="R754" s="225"/>
    </row>
    <row r="755" spans="1:18" s="69" customFormat="1" ht="33.75" customHeight="1">
      <c r="A755" s="176"/>
      <c r="B755" s="177"/>
      <c r="C755" s="24"/>
      <c r="D755" s="24"/>
      <c r="E755" s="24"/>
      <c r="F755" s="24"/>
      <c r="G755" s="24"/>
      <c r="H755" s="24"/>
      <c r="I755" s="24"/>
      <c r="J755" s="24"/>
      <c r="K755" s="241"/>
      <c r="L755" s="237"/>
      <c r="M755" s="237"/>
      <c r="N755" s="216"/>
      <c r="O755" s="216"/>
      <c r="P755" s="226"/>
      <c r="Q755" s="226"/>
      <c r="R755" s="227"/>
    </row>
    <row r="756" spans="1:18" s="24" customFormat="1" ht="26.1" customHeight="1">
      <c r="A756" s="176"/>
      <c r="B756" s="177"/>
      <c r="K756" s="243"/>
      <c r="L756" s="244"/>
      <c r="M756" s="244"/>
      <c r="N756" s="215"/>
      <c r="O756" s="215"/>
      <c r="P756" s="224"/>
      <c r="Q756" s="224"/>
      <c r="R756" s="225"/>
    </row>
    <row r="757" spans="1:18" s="69" customFormat="1" ht="26.1" customHeight="1">
      <c r="A757" s="176"/>
      <c r="B757" s="177"/>
      <c r="C757" s="24"/>
      <c r="D757" s="24"/>
      <c r="E757" s="24"/>
      <c r="F757" s="24"/>
      <c r="G757" s="24"/>
      <c r="H757" s="24"/>
      <c r="I757" s="24"/>
      <c r="J757" s="24"/>
      <c r="K757" s="241"/>
      <c r="L757" s="237"/>
      <c r="M757" s="237"/>
      <c r="N757" s="216"/>
      <c r="O757" s="216"/>
      <c r="P757" s="216"/>
      <c r="Q757" s="216"/>
      <c r="R757" s="216"/>
    </row>
    <row r="758" spans="1:18" s="69" customFormat="1" ht="26.1" customHeight="1">
      <c r="A758" s="176"/>
      <c r="B758" s="177"/>
      <c r="C758" s="24"/>
      <c r="D758" s="24"/>
      <c r="E758" s="24"/>
      <c r="F758" s="24"/>
      <c r="G758" s="24"/>
      <c r="H758" s="24"/>
      <c r="I758" s="24"/>
      <c r="J758" s="24"/>
      <c r="K758" s="243"/>
      <c r="L758" s="244"/>
      <c r="M758" s="244"/>
      <c r="N758" s="215"/>
      <c r="O758" s="215"/>
      <c r="P758" s="215"/>
      <c r="Q758" s="215"/>
      <c r="R758" s="215"/>
    </row>
    <row r="759" spans="1:18" s="69" customFormat="1" ht="26.1" customHeight="1">
      <c r="A759" s="176"/>
      <c r="B759" s="176"/>
      <c r="C759" s="24"/>
      <c r="D759" s="24"/>
      <c r="E759" s="24"/>
      <c r="F759" s="24"/>
      <c r="G759" s="24"/>
      <c r="H759" s="24"/>
      <c r="I759" s="24"/>
      <c r="J759" s="24"/>
    </row>
    <row r="760" spans="1:18" s="69" customFormat="1" ht="26.1" customHeight="1">
      <c r="A760" s="176"/>
      <c r="B760" s="177"/>
      <c r="C760" s="24"/>
      <c r="D760" s="24"/>
      <c r="E760" s="24"/>
      <c r="F760" s="24"/>
      <c r="G760" s="24"/>
      <c r="H760" s="24"/>
      <c r="I760" s="24"/>
      <c r="J760" s="24"/>
      <c r="K760" s="88"/>
      <c r="L760" s="88"/>
      <c r="M760" s="88"/>
      <c r="N760" s="88"/>
      <c r="O760" s="88"/>
      <c r="P760" s="88"/>
      <c r="Q760" s="88"/>
      <c r="R760" s="88"/>
    </row>
    <row r="761" spans="1:18" s="69" customFormat="1" ht="26.1" customHeight="1">
      <c r="A761" s="176"/>
      <c r="B761" s="176"/>
      <c r="C761" s="24"/>
      <c r="D761" s="24"/>
      <c r="E761" s="24"/>
      <c r="F761" s="24"/>
      <c r="G761" s="24"/>
      <c r="H761" s="24"/>
      <c r="I761" s="24"/>
      <c r="J761" s="24"/>
    </row>
    <row r="762" spans="1:18" s="24" customFormat="1" ht="26.1" customHeight="1">
      <c r="A762" s="176"/>
      <c r="B762" s="177"/>
      <c r="K762" s="22" t="e">
        <f>#REF!</f>
        <v>#REF!</v>
      </c>
    </row>
    <row r="763" spans="1:18" s="24" customFormat="1" ht="30.75" customHeight="1">
      <c r="A763" s="245"/>
      <c r="B763" s="246"/>
      <c r="K763" s="69"/>
      <c r="L763" s="69"/>
      <c r="M763" s="69"/>
      <c r="N763" s="69"/>
      <c r="O763" s="69"/>
      <c r="P763" s="69"/>
      <c r="Q763" s="69"/>
      <c r="R763" s="69"/>
    </row>
    <row r="764" spans="1:18" s="24" customFormat="1" ht="26.1" customHeight="1">
      <c r="A764" s="245"/>
      <c r="B764" s="246"/>
    </row>
    <row r="765" spans="1:18" s="69" customFormat="1" ht="26.1" customHeight="1">
      <c r="A765" s="245"/>
      <c r="B765" s="246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</row>
    <row r="766" spans="1:18" s="24" customFormat="1" ht="26.1" customHeight="1">
      <c r="A766" s="245"/>
      <c r="B766" s="245"/>
      <c r="K766" s="69"/>
      <c r="L766" s="69"/>
      <c r="M766" s="69"/>
      <c r="N766" s="69"/>
      <c r="O766" s="69"/>
      <c r="P766" s="69"/>
      <c r="Q766" s="69"/>
      <c r="R766" s="69"/>
    </row>
    <row r="767" spans="1:18" s="69" customFormat="1" ht="26.1" customHeight="1">
      <c r="A767" s="245"/>
      <c r="B767" s="246"/>
      <c r="C767" s="24"/>
      <c r="D767" s="24"/>
      <c r="E767" s="24"/>
      <c r="F767" s="24"/>
      <c r="G767" s="24"/>
      <c r="H767" s="24"/>
      <c r="I767" s="24"/>
      <c r="J767" s="24"/>
    </row>
    <row r="768" spans="1:18" s="69" customFormat="1" ht="26.1" customHeight="1">
      <c r="A768" s="245"/>
      <c r="B768" s="245"/>
      <c r="C768" s="24"/>
      <c r="D768" s="24"/>
      <c r="E768" s="24"/>
      <c r="F768" s="24"/>
      <c r="G768" s="24"/>
      <c r="H768" s="24"/>
      <c r="I768" s="24"/>
      <c r="J768" s="24"/>
    </row>
    <row r="769" spans="1:18" s="69" customFormat="1" ht="26.1" customHeight="1">
      <c r="A769" s="245"/>
      <c r="B769" s="245"/>
      <c r="C769" s="24"/>
      <c r="D769" s="24"/>
      <c r="E769" s="24"/>
      <c r="F769" s="24"/>
      <c r="G769" s="24"/>
      <c r="H769" s="24"/>
      <c r="I769" s="24"/>
      <c r="J769" s="24"/>
    </row>
    <row r="770" spans="1:18" s="24" customFormat="1" ht="26.1" customHeight="1">
      <c r="A770" s="245"/>
      <c r="B770" s="246"/>
    </row>
    <row r="771" spans="1:18" s="69" customFormat="1" ht="26.1" customHeight="1">
      <c r="A771" s="245"/>
      <c r="B771" s="246"/>
      <c r="C771" s="24"/>
      <c r="D771" s="24"/>
      <c r="E771" s="24"/>
      <c r="F771" s="24"/>
      <c r="G771" s="24"/>
      <c r="H771" s="24"/>
      <c r="I771" s="24"/>
      <c r="J771" s="24"/>
    </row>
    <row r="772" spans="1:18" s="24" customFormat="1" ht="26.1" customHeight="1">
      <c r="A772" s="245"/>
      <c r="B772" s="246"/>
      <c r="K772" s="73"/>
      <c r="L772" s="73"/>
      <c r="M772" s="73"/>
      <c r="N772" s="73"/>
      <c r="O772" s="73"/>
      <c r="P772" s="73"/>
      <c r="Q772" s="73"/>
      <c r="R772" s="73"/>
    </row>
    <row r="773" spans="1:18" s="69" customFormat="1" ht="31.5" customHeight="1">
      <c r="A773" s="245"/>
      <c r="B773" s="246"/>
      <c r="C773" s="24"/>
      <c r="D773" s="24"/>
      <c r="E773" s="24"/>
      <c r="F773" s="24"/>
      <c r="G773" s="24"/>
      <c r="H773" s="24"/>
      <c r="I773" s="24"/>
      <c r="J773" s="24"/>
    </row>
    <row r="774" spans="1:18" s="69" customFormat="1" ht="26.1" customHeight="1">
      <c r="A774" s="245"/>
      <c r="B774" s="245"/>
      <c r="C774" s="24"/>
      <c r="D774" s="24"/>
      <c r="E774" s="24"/>
      <c r="F774" s="24"/>
      <c r="G774" s="24"/>
      <c r="H774" s="24"/>
      <c r="I774" s="24"/>
      <c r="J774" s="24"/>
    </row>
    <row r="775" spans="1:18" s="24" customFormat="1" ht="26.1" customHeight="1">
      <c r="A775" s="245"/>
      <c r="B775" s="246"/>
      <c r="K775" s="69"/>
      <c r="L775" s="69"/>
      <c r="M775" s="69"/>
      <c r="N775" s="69"/>
      <c r="O775" s="69"/>
      <c r="P775" s="69"/>
      <c r="Q775" s="69"/>
      <c r="R775" s="69"/>
    </row>
    <row r="776" spans="1:18" s="24" customFormat="1" ht="26.1" customHeight="1">
      <c r="A776" s="247"/>
      <c r="B776" s="248"/>
    </row>
    <row r="777" spans="1:18" s="24" customFormat="1" ht="26.1" customHeight="1">
      <c r="A777" s="245"/>
      <c r="B777" s="246"/>
    </row>
    <row r="778" spans="1:18" s="69" customFormat="1" ht="26.1" customHeight="1">
      <c r="A778" s="245"/>
      <c r="B778" s="246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</row>
    <row r="779" spans="1:18" s="24" customFormat="1" ht="26.1" customHeight="1">
      <c r="A779" s="245"/>
      <c r="B779" s="246"/>
    </row>
    <row r="780" spans="1:18" s="69" customFormat="1" ht="26.1" customHeight="1">
      <c r="A780" s="245"/>
      <c r="B780" s="245"/>
      <c r="C780" s="24"/>
      <c r="D780" s="24"/>
      <c r="E780" s="24"/>
      <c r="F780" s="24"/>
      <c r="G780" s="24"/>
      <c r="H780" s="24"/>
      <c r="I780" s="24"/>
      <c r="J780" s="24"/>
      <c r="K780" s="175"/>
      <c r="L780" s="175"/>
      <c r="M780" s="175"/>
      <c r="N780" s="175"/>
      <c r="O780" s="175"/>
      <c r="P780" s="175"/>
      <c r="Q780" s="175"/>
      <c r="R780" s="175"/>
    </row>
    <row r="781" spans="1:18" s="69" customFormat="1" ht="26.1" customHeight="1">
      <c r="A781" s="245"/>
      <c r="B781" s="245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</row>
    <row r="782" spans="1:18" s="24" customFormat="1" ht="26.1" customHeight="1">
      <c r="A782" s="176"/>
      <c r="B782" s="176"/>
      <c r="K782" s="69"/>
      <c r="L782" s="69"/>
      <c r="M782" s="69"/>
      <c r="N782" s="69"/>
      <c r="O782" s="69"/>
      <c r="P782" s="69"/>
      <c r="Q782" s="69"/>
      <c r="R782" s="69"/>
    </row>
    <row r="783" spans="1:18" s="69" customFormat="1" ht="26.1" customHeight="1">
      <c r="A783" s="176"/>
      <c r="B783" s="176"/>
      <c r="C783" s="24"/>
      <c r="D783" s="24"/>
      <c r="E783" s="24"/>
      <c r="F783" s="24"/>
      <c r="G783" s="24"/>
      <c r="H783" s="24"/>
      <c r="I783" s="24"/>
      <c r="J783" s="24"/>
    </row>
    <row r="784" spans="1:18" s="24" customFormat="1" ht="26.1" customHeight="1">
      <c r="A784" s="176"/>
      <c r="B784" s="176"/>
      <c r="K784" s="69"/>
      <c r="L784" s="69"/>
      <c r="M784" s="69"/>
      <c r="N784" s="69"/>
      <c r="O784" s="69"/>
      <c r="P784" s="69"/>
      <c r="Q784" s="69"/>
      <c r="R784" s="69"/>
    </row>
    <row r="785" spans="1:18" s="24" customFormat="1" ht="26.1" customHeight="1">
      <c r="A785" s="176"/>
      <c r="B785" s="176"/>
      <c r="K785" s="69"/>
      <c r="L785" s="69"/>
      <c r="M785" s="69"/>
      <c r="N785" s="69"/>
      <c r="O785" s="69"/>
      <c r="P785" s="69"/>
      <c r="Q785" s="69"/>
      <c r="R785" s="69"/>
    </row>
    <row r="786" spans="1:18" s="69" customFormat="1" ht="26.1" customHeight="1">
      <c r="A786" s="176"/>
      <c r="B786" s="177"/>
      <c r="C786" s="24"/>
      <c r="D786" s="24"/>
      <c r="E786" s="24"/>
      <c r="F786" s="24"/>
      <c r="G786" s="24"/>
      <c r="H786" s="24"/>
      <c r="I786" s="24"/>
      <c r="J786" s="24"/>
    </row>
    <row r="787" spans="1:18" s="24" customFormat="1" ht="26.1" customHeight="1">
      <c r="A787" s="176"/>
      <c r="B787" s="177"/>
    </row>
    <row r="788" spans="1:18" s="69" customFormat="1" ht="26.1" customHeight="1">
      <c r="A788" s="176"/>
      <c r="B788" s="177"/>
      <c r="C788" s="24"/>
      <c r="D788" s="24"/>
      <c r="E788" s="24"/>
      <c r="F788" s="24"/>
      <c r="G788" s="24"/>
      <c r="H788" s="24"/>
      <c r="I788" s="24"/>
      <c r="J788" s="24"/>
    </row>
    <row r="789" spans="1:18" s="69" customFormat="1" ht="26.1" customHeight="1">
      <c r="A789" s="176"/>
      <c r="B789" s="177"/>
      <c r="C789" s="24"/>
      <c r="D789" s="24"/>
      <c r="E789" s="24"/>
      <c r="F789" s="24"/>
      <c r="G789" s="24"/>
      <c r="H789" s="24"/>
      <c r="I789" s="24"/>
      <c r="J789" s="24"/>
    </row>
    <row r="790" spans="1:18" s="24" customFormat="1" ht="26.1" customHeight="1">
      <c r="A790" s="176"/>
      <c r="B790" s="177"/>
    </row>
    <row r="791" spans="1:18" s="69" customFormat="1" ht="26.1" customHeight="1">
      <c r="A791" s="176"/>
      <c r="B791" s="176"/>
      <c r="C791" s="24"/>
      <c r="D791" s="24"/>
      <c r="E791" s="24"/>
      <c r="F791" s="24"/>
      <c r="G791" s="24"/>
      <c r="H791" s="24"/>
      <c r="I791" s="24"/>
      <c r="J791" s="24"/>
    </row>
    <row r="792" spans="1:18" s="88" customFormat="1" ht="26.1" customHeight="1">
      <c r="A792" s="176"/>
      <c r="B792" s="177"/>
      <c r="C792" s="24"/>
      <c r="D792" s="24"/>
      <c r="E792" s="24"/>
      <c r="F792" s="24"/>
      <c r="G792" s="24"/>
      <c r="H792" s="24"/>
      <c r="I792" s="24"/>
      <c r="J792" s="24"/>
      <c r="K792" s="69"/>
      <c r="L792" s="69"/>
      <c r="M792" s="69"/>
      <c r="N792" s="69"/>
      <c r="O792" s="69"/>
      <c r="P792" s="69"/>
      <c r="Q792" s="69"/>
      <c r="R792" s="69"/>
    </row>
    <row r="793" spans="1:18" s="24" customFormat="1" ht="26.1" customHeight="1">
      <c r="A793" s="176"/>
      <c r="B793" s="177"/>
      <c r="K793" s="69"/>
      <c r="L793" s="69"/>
      <c r="M793" s="69"/>
      <c r="N793" s="69"/>
      <c r="O793" s="69"/>
      <c r="P793" s="69"/>
      <c r="Q793" s="69"/>
      <c r="R793" s="69"/>
    </row>
    <row r="794" spans="1:18" s="24" customFormat="1" ht="26.1" customHeight="1">
      <c r="A794" s="176"/>
      <c r="B794" s="176"/>
      <c r="K794" s="69"/>
      <c r="L794" s="69"/>
      <c r="M794" s="69"/>
      <c r="N794" s="69"/>
      <c r="O794" s="69"/>
      <c r="P794" s="69"/>
      <c r="Q794" s="69"/>
      <c r="R794" s="69"/>
    </row>
    <row r="795" spans="1:18" s="69" customFormat="1" ht="26.1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  <c r="K795" s="73"/>
      <c r="L795" s="73"/>
      <c r="M795" s="73"/>
      <c r="N795" s="73"/>
      <c r="O795" s="73"/>
      <c r="P795" s="73"/>
      <c r="Q795" s="73"/>
      <c r="R795" s="73"/>
    </row>
    <row r="796" spans="1:18" s="69" customFormat="1" ht="26.1" customHeight="1">
      <c r="A796" s="176"/>
      <c r="B796" s="177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</row>
    <row r="797" spans="1:18" s="24" customFormat="1" ht="26.1" customHeight="1">
      <c r="A797" s="176"/>
      <c r="B797" s="177"/>
    </row>
    <row r="798" spans="1:18" s="24" customFormat="1" ht="26.1" customHeight="1">
      <c r="A798" s="176"/>
      <c r="B798" s="177"/>
      <c r="K798" s="69"/>
      <c r="L798" s="69"/>
      <c r="M798" s="69"/>
      <c r="N798" s="69"/>
      <c r="O798" s="69"/>
      <c r="P798" s="69"/>
      <c r="Q798" s="69"/>
      <c r="R798" s="69"/>
    </row>
    <row r="799" spans="1:18" s="69" customFormat="1" ht="26.1" customHeight="1">
      <c r="A799" s="176"/>
      <c r="B799" s="177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</row>
    <row r="800" spans="1:18" s="69" customFormat="1" ht="26.1" customHeight="1">
      <c r="A800" s="176"/>
      <c r="B800" s="176"/>
      <c r="C800" s="24"/>
      <c r="D800" s="24"/>
      <c r="E800" s="24"/>
      <c r="F800" s="24"/>
      <c r="G800" s="24"/>
      <c r="H800" s="24"/>
      <c r="I800" s="24"/>
      <c r="J800" s="24"/>
    </row>
    <row r="801" spans="1:18" s="69" customFormat="1" ht="32.25" customHeight="1">
      <c r="A801" s="176"/>
      <c r="B801" s="176"/>
      <c r="C801" s="24"/>
      <c r="D801" s="24"/>
      <c r="E801" s="24"/>
      <c r="F801" s="24"/>
      <c r="G801" s="24"/>
      <c r="H801" s="24"/>
      <c r="I801" s="24"/>
      <c r="J801" s="24"/>
    </row>
    <row r="802" spans="1:18" s="88" customFormat="1" ht="26.1" customHeight="1">
      <c r="A802" s="176"/>
      <c r="B802" s="177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</row>
    <row r="803" spans="1:18" s="24" customFormat="1" ht="26.1" customHeight="1">
      <c r="A803" s="176"/>
      <c r="B803" s="176"/>
    </row>
    <row r="804" spans="1:18" s="69" customFormat="1" ht="26.1" customHeight="1">
      <c r="A804" s="176"/>
      <c r="B804" s="177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</row>
    <row r="805" spans="1:18" s="24" customFormat="1" ht="26.1" customHeight="1">
      <c r="A805" s="176"/>
      <c r="B805" s="177"/>
      <c r="K805" s="88"/>
      <c r="L805" s="88"/>
      <c r="M805" s="88"/>
      <c r="N805" s="88"/>
      <c r="O805" s="88"/>
      <c r="P805" s="88"/>
      <c r="Q805" s="88"/>
      <c r="R805" s="88"/>
    </row>
    <row r="806" spans="1:18" s="88" customFormat="1" ht="45" customHeight="1">
      <c r="A806" s="176"/>
      <c r="B806" s="176"/>
      <c r="C806" s="24"/>
      <c r="D806" s="24"/>
      <c r="E806" s="24"/>
      <c r="F806" s="24"/>
      <c r="G806" s="24"/>
      <c r="H806" s="24"/>
      <c r="I806" s="24"/>
      <c r="J806" s="24"/>
      <c r="K806" s="69"/>
      <c r="L806" s="69"/>
      <c r="M806" s="69"/>
      <c r="N806" s="69"/>
      <c r="O806" s="69"/>
      <c r="P806" s="69"/>
      <c r="Q806" s="69"/>
      <c r="R806" s="69"/>
    </row>
    <row r="807" spans="1:18" s="24" customFormat="1" ht="36.75" customHeight="1">
      <c r="A807" s="176"/>
      <c r="B807" s="176"/>
    </row>
    <row r="808" spans="1:18" s="69" customFormat="1" ht="45.75" customHeight="1">
      <c r="A808" s="176"/>
      <c r="B808" s="176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</row>
    <row r="809" spans="1:18" s="24" customFormat="1" ht="26.1" customHeight="1">
      <c r="A809" s="201"/>
      <c r="B809" s="202"/>
      <c r="K809" s="175"/>
      <c r="L809" s="175"/>
      <c r="M809" s="175"/>
      <c r="N809" s="175"/>
      <c r="O809" s="175"/>
      <c r="P809" s="175"/>
      <c r="Q809" s="175"/>
      <c r="R809" s="175"/>
    </row>
    <row r="810" spans="1:18" s="24" customFormat="1" ht="26.1" customHeight="1">
      <c r="A810" s="176"/>
      <c r="B810" s="177"/>
      <c r="K810" s="69"/>
      <c r="L810" s="69"/>
      <c r="M810" s="69"/>
      <c r="N810" s="69"/>
      <c r="O810" s="69"/>
      <c r="P810" s="69"/>
      <c r="Q810" s="69"/>
      <c r="R810" s="69"/>
    </row>
    <row r="811" spans="1:18" s="24" customFormat="1" ht="26.1" customHeight="1">
      <c r="A811" s="176"/>
      <c r="B811" s="176"/>
      <c r="K811" s="69"/>
      <c r="L811" s="69"/>
      <c r="M811" s="69"/>
      <c r="N811" s="69"/>
      <c r="O811" s="69"/>
      <c r="P811" s="69"/>
      <c r="Q811" s="69"/>
      <c r="R811" s="69"/>
    </row>
    <row r="812" spans="1:18" s="24" customFormat="1" ht="26.1" customHeight="1">
      <c r="A812" s="176"/>
      <c r="B812" s="176"/>
    </row>
    <row r="813" spans="1:18" s="24" customFormat="1" ht="26.1" customHeight="1">
      <c r="A813" s="176"/>
      <c r="B813" s="176"/>
      <c r="K813" s="69"/>
      <c r="L813" s="69"/>
      <c r="M813" s="69"/>
      <c r="N813" s="69"/>
      <c r="O813" s="69"/>
      <c r="P813" s="69"/>
      <c r="Q813" s="69"/>
      <c r="R813" s="69"/>
    </row>
    <row r="814" spans="1:18" s="24" customFormat="1" ht="26.1" customHeight="1">
      <c r="A814" s="176"/>
      <c r="B814" s="177"/>
    </row>
    <row r="815" spans="1:18" s="69" customFormat="1" ht="26.1" customHeight="1">
      <c r="A815" s="176"/>
      <c r="B815" s="177"/>
      <c r="C815" s="24"/>
      <c r="D815" s="24"/>
      <c r="E815" s="24"/>
      <c r="F815" s="24"/>
      <c r="G815" s="24"/>
      <c r="H815" s="24"/>
      <c r="I815" s="24"/>
      <c r="J815" s="24"/>
    </row>
    <row r="816" spans="1:18" s="24" customFormat="1" ht="26.1" customHeight="1">
      <c r="A816" s="176"/>
      <c r="B816" s="176"/>
      <c r="K816" s="69"/>
      <c r="L816" s="69"/>
      <c r="M816" s="69"/>
      <c r="N816" s="69"/>
      <c r="O816" s="69"/>
      <c r="P816" s="69"/>
      <c r="Q816" s="69"/>
      <c r="R816" s="69"/>
    </row>
    <row r="817" spans="1:18" s="69" customFormat="1" ht="26.1" customHeight="1">
      <c r="A817" s="228"/>
      <c r="B817" s="249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</row>
    <row r="818" spans="1:18" s="69" customFormat="1" ht="26.1" customHeight="1">
      <c r="A818" s="176"/>
      <c r="B818" s="176"/>
      <c r="C818" s="24"/>
      <c r="D818" s="24"/>
      <c r="E818" s="24"/>
      <c r="F818" s="24"/>
      <c r="G818" s="24"/>
      <c r="H818" s="24"/>
      <c r="I818" s="24"/>
      <c r="J818" s="24"/>
    </row>
    <row r="819" spans="1:18" s="69" customFormat="1" ht="26.1" customHeight="1">
      <c r="A819" s="176"/>
      <c r="B819" s="177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</row>
    <row r="820" spans="1:18" s="69" customFormat="1" ht="26.1" customHeight="1">
      <c r="A820" s="176"/>
      <c r="B820" s="177"/>
      <c r="C820" s="24"/>
      <c r="D820" s="24"/>
      <c r="E820" s="24"/>
      <c r="F820" s="24"/>
      <c r="G820" s="24"/>
      <c r="H820" s="24"/>
      <c r="I820" s="24"/>
      <c r="J820" s="24"/>
    </row>
    <row r="821" spans="1:18" s="24" customFormat="1" ht="26.1" customHeight="1">
      <c r="A821" s="176"/>
      <c r="B821" s="176"/>
      <c r="K821" s="69"/>
      <c r="L821" s="69"/>
      <c r="M821" s="69"/>
      <c r="N821" s="69"/>
      <c r="O821" s="69"/>
      <c r="P821" s="69"/>
      <c r="Q821" s="69"/>
      <c r="R821" s="69"/>
    </row>
    <row r="822" spans="1:18" s="69" customFormat="1" ht="26.1" customHeight="1">
      <c r="A822" s="176"/>
      <c r="B822" s="177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</row>
    <row r="823" spans="1:18" s="69" customFormat="1" ht="26.1" customHeight="1">
      <c r="A823" s="176"/>
      <c r="B823" s="176"/>
      <c r="C823" s="24"/>
      <c r="D823" s="24"/>
      <c r="E823" s="24"/>
      <c r="F823" s="24"/>
      <c r="G823" s="24"/>
      <c r="H823" s="24"/>
      <c r="I823" s="24"/>
      <c r="J823" s="24"/>
    </row>
    <row r="824" spans="1:18" s="24" customFormat="1" ht="26.1" customHeight="1">
      <c r="A824" s="176"/>
      <c r="B824" s="177"/>
    </row>
    <row r="825" spans="1:18" s="69" customFormat="1" ht="26.1" customHeight="1">
      <c r="A825" s="176"/>
      <c r="B825" s="177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</row>
    <row r="826" spans="1:18" s="69" customFormat="1" ht="26.1" customHeight="1">
      <c r="A826" s="176"/>
      <c r="B826" s="176"/>
      <c r="C826" s="24"/>
      <c r="D826" s="24"/>
      <c r="E826" s="24"/>
      <c r="F826" s="24"/>
      <c r="G826" s="24"/>
      <c r="H826" s="24"/>
      <c r="I826" s="24"/>
      <c r="J826" s="24"/>
    </row>
    <row r="827" spans="1:18" s="69" customFormat="1" ht="26.1" customHeight="1">
      <c r="A827" s="176"/>
      <c r="B827" s="177"/>
      <c r="C827" s="24"/>
      <c r="D827" s="24"/>
      <c r="E827" s="24"/>
      <c r="F827" s="24"/>
      <c r="G827" s="24"/>
      <c r="H827" s="24"/>
      <c r="I827" s="24"/>
      <c r="J827" s="24"/>
    </row>
    <row r="828" spans="1:18" s="69" customFormat="1" ht="26.1" customHeight="1">
      <c r="A828" s="176"/>
      <c r="B828" s="176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</row>
    <row r="829" spans="1:18" s="69" customFormat="1" ht="26.1" customHeight="1">
      <c r="A829" s="176"/>
      <c r="B829" s="176"/>
      <c r="C829" s="24"/>
      <c r="D829" s="24"/>
      <c r="E829" s="24"/>
      <c r="F829" s="24"/>
      <c r="G829" s="24"/>
      <c r="H829" s="24"/>
      <c r="I829" s="24"/>
      <c r="J829" s="24"/>
    </row>
    <row r="830" spans="1:18" s="24" customFormat="1" ht="26.1" customHeight="1">
      <c r="A830" s="176"/>
      <c r="B830" s="177"/>
      <c r="K830" s="69"/>
      <c r="L830" s="69"/>
      <c r="M830" s="69"/>
      <c r="N830" s="69"/>
      <c r="O830" s="69"/>
      <c r="P830" s="69"/>
      <c r="Q830" s="69"/>
      <c r="R830" s="69"/>
    </row>
    <row r="831" spans="1:18" s="24" customFormat="1" ht="26.1" customHeight="1">
      <c r="A831" s="176"/>
      <c r="B831" s="177"/>
      <c r="K831" s="69"/>
      <c r="L831" s="69"/>
      <c r="M831" s="69"/>
      <c r="N831" s="69"/>
      <c r="O831" s="69"/>
      <c r="P831" s="69"/>
      <c r="Q831" s="69"/>
      <c r="R831" s="69"/>
    </row>
    <row r="832" spans="1:18" s="69" customFormat="1" ht="26.1" customHeight="1">
      <c r="A832" s="176"/>
      <c r="B832" s="176"/>
      <c r="C832" s="24"/>
      <c r="D832" s="24"/>
      <c r="E832" s="24"/>
      <c r="F832" s="24"/>
      <c r="G832" s="24"/>
      <c r="H832" s="24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</row>
    <row r="833" spans="1:18" s="24" customFormat="1" ht="26.1" customHeight="1">
      <c r="A833" s="176"/>
      <c r="B833" s="177"/>
      <c r="K833" s="69"/>
      <c r="L833" s="69"/>
      <c r="M833" s="69"/>
      <c r="N833" s="69"/>
      <c r="O833" s="69"/>
      <c r="P833" s="69"/>
      <c r="Q833" s="69"/>
      <c r="R833" s="69"/>
    </row>
    <row r="834" spans="1:18" s="69" customFormat="1" ht="26.1" customHeight="1">
      <c r="A834" s="176"/>
      <c r="B834" s="17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</row>
    <row r="835" spans="1:18" s="24" customFormat="1" ht="26.1" customHeight="1">
      <c r="A835" s="176"/>
      <c r="B835" s="177"/>
    </row>
    <row r="836" spans="1:18" s="69" customFormat="1" ht="26.1" customHeight="1">
      <c r="A836" s="201"/>
      <c r="B836" s="201"/>
      <c r="C836" s="123"/>
      <c r="D836" s="123"/>
      <c r="E836" s="123"/>
      <c r="F836" s="123"/>
      <c r="G836" s="123"/>
      <c r="H836" s="123"/>
      <c r="I836" s="24"/>
      <c r="J836" s="24"/>
    </row>
    <row r="837" spans="1:18" s="24" customFormat="1" ht="26.1" customHeight="1">
      <c r="A837" s="176"/>
      <c r="B837" s="177"/>
      <c r="K837" s="69"/>
      <c r="L837" s="69"/>
      <c r="M837" s="69"/>
      <c r="N837" s="69"/>
      <c r="O837" s="69"/>
      <c r="P837" s="69"/>
      <c r="Q837" s="69"/>
      <c r="R837" s="69"/>
    </row>
    <row r="838" spans="1:18" s="69" customFormat="1" ht="45.75" customHeight="1">
      <c r="A838" s="176"/>
      <c r="B838" s="176"/>
      <c r="C838" s="24"/>
      <c r="D838" s="24"/>
      <c r="E838" s="24"/>
      <c r="F838" s="24"/>
      <c r="G838" s="24"/>
      <c r="H838" s="24"/>
      <c r="I838" s="24"/>
      <c r="J838" s="24"/>
    </row>
    <row r="839" spans="1:18" s="73" customFormat="1" ht="26.1" customHeight="1">
      <c r="A839" s="176"/>
      <c r="B839" s="176"/>
      <c r="C839" s="24"/>
      <c r="D839" s="24"/>
      <c r="E839" s="24"/>
      <c r="F839" s="24"/>
      <c r="G839" s="24"/>
      <c r="H839" s="24"/>
      <c r="I839" s="24"/>
      <c r="J839" s="24"/>
      <c r="K839" s="69"/>
      <c r="L839" s="69"/>
      <c r="M839" s="69"/>
      <c r="N839" s="69"/>
      <c r="O839" s="69"/>
      <c r="P839" s="69"/>
      <c r="Q839" s="69"/>
      <c r="R839" s="69"/>
    </row>
    <row r="840" spans="1:18" s="24" customFormat="1" ht="26.1" customHeight="1">
      <c r="A840" s="176"/>
      <c r="B840" s="177"/>
      <c r="K840" s="69"/>
      <c r="L840" s="69"/>
      <c r="M840" s="69"/>
      <c r="N840" s="69"/>
      <c r="O840" s="69"/>
      <c r="P840" s="69"/>
      <c r="Q840" s="69"/>
      <c r="R840" s="69"/>
    </row>
    <row r="841" spans="1:18" s="69" customFormat="1" ht="26.1" customHeight="1">
      <c r="A841" s="170"/>
      <c r="B841" s="171"/>
      <c r="C841" s="24"/>
      <c r="D841" s="24"/>
      <c r="E841" s="24"/>
      <c r="F841" s="24"/>
      <c r="G841" s="24"/>
      <c r="H841" s="24"/>
      <c r="I841" s="24"/>
      <c r="J841" s="24"/>
    </row>
    <row r="842" spans="1:18" s="24" customFormat="1" ht="26.1" customHeight="1">
      <c r="A842" s="170"/>
      <c r="B842" s="171"/>
      <c r="K842" s="69"/>
      <c r="L842" s="69"/>
      <c r="M842" s="69"/>
      <c r="N842" s="69"/>
      <c r="O842" s="69"/>
      <c r="P842" s="69"/>
      <c r="Q842" s="69"/>
      <c r="R842" s="69"/>
    </row>
    <row r="843" spans="1:18" s="123" customFormat="1" ht="26.1" customHeight="1">
      <c r="A843" s="185"/>
      <c r="B843" s="186"/>
      <c r="C843" s="24"/>
      <c r="D843" s="24"/>
      <c r="E843" s="24"/>
      <c r="F843" s="24"/>
      <c r="G843" s="24"/>
      <c r="H843" s="24"/>
      <c r="I843" s="24"/>
      <c r="J843" s="24"/>
      <c r="K843" s="22" t="e">
        <f>#REF!</f>
        <v>#REF!</v>
      </c>
      <c r="L843" s="24"/>
      <c r="M843" s="24"/>
      <c r="N843" s="24"/>
      <c r="O843" s="24"/>
      <c r="P843" s="24"/>
      <c r="Q843" s="24"/>
      <c r="R843" s="24"/>
    </row>
    <row r="844" spans="1:18" s="24" customFormat="1" ht="26.1" customHeight="1">
      <c r="A844" s="199"/>
      <c r="B844" s="200"/>
      <c r="K844" s="69"/>
      <c r="L844" s="69"/>
      <c r="M844" s="69"/>
      <c r="N844" s="69"/>
      <c r="O844" s="69"/>
      <c r="P844" s="69"/>
      <c r="Q844" s="69"/>
      <c r="R844" s="69"/>
    </row>
    <row r="845" spans="1:18" s="69" customFormat="1" ht="26.1" customHeight="1">
      <c r="A845" s="203"/>
      <c r="B845" s="204"/>
      <c r="C845" s="24"/>
      <c r="D845" s="24"/>
      <c r="E845" s="24"/>
      <c r="F845" s="24"/>
      <c r="G845" s="24"/>
      <c r="H845" s="24"/>
      <c r="I845" s="24"/>
      <c r="J845" s="24"/>
    </row>
    <row r="846" spans="1:18" s="24" customFormat="1" ht="26.1" customHeight="1">
      <c r="A846" s="185"/>
      <c r="B846" s="186"/>
      <c r="K846" s="69"/>
      <c r="L846" s="69"/>
      <c r="M846" s="69"/>
      <c r="N846" s="69"/>
      <c r="O846" s="69"/>
      <c r="P846" s="69"/>
      <c r="Q846" s="69"/>
      <c r="R846" s="69"/>
    </row>
    <row r="847" spans="1:18" s="69" customFormat="1" ht="26.1" customHeight="1">
      <c r="A847" s="176"/>
      <c r="B847" s="176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</row>
    <row r="848" spans="1:18" s="69" customFormat="1" ht="26.1" customHeight="1">
      <c r="A848" s="176"/>
      <c r="B848" s="177"/>
      <c r="C848" s="24"/>
      <c r="D848" s="24"/>
      <c r="E848" s="24"/>
      <c r="F848" s="24"/>
      <c r="G848" s="24"/>
      <c r="H848" s="24"/>
      <c r="I848" s="24"/>
      <c r="J848" s="24"/>
    </row>
    <row r="849" spans="1:18" s="69" customFormat="1" ht="26.1" customHeight="1">
      <c r="A849" s="176"/>
      <c r="B849" s="177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</row>
    <row r="850" spans="1:18" s="69" customFormat="1" ht="42.75" customHeight="1">
      <c r="A850" s="176"/>
      <c r="B850" s="177"/>
      <c r="C850" s="24"/>
      <c r="D850" s="24"/>
      <c r="E850" s="24"/>
      <c r="F850" s="24"/>
      <c r="G850" s="24"/>
      <c r="H850" s="24"/>
      <c r="I850" s="24"/>
      <c r="J850" s="24"/>
    </row>
    <row r="851" spans="1:18" s="24" customFormat="1" ht="42.75" customHeight="1">
      <c r="A851" s="176"/>
      <c r="B851" s="176"/>
      <c r="K851" s="69"/>
      <c r="L851" s="69"/>
      <c r="M851" s="69"/>
      <c r="N851" s="69"/>
      <c r="O851" s="69"/>
      <c r="P851" s="69"/>
      <c r="Q851" s="69"/>
      <c r="R851" s="69"/>
    </row>
    <row r="852" spans="1:18" s="73" customFormat="1" ht="26.1" customHeight="1">
      <c r="A852" s="176"/>
      <c r="B852" s="177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</row>
    <row r="853" spans="1:18" s="24" customFormat="1" ht="26.1" customHeight="1">
      <c r="A853" s="176"/>
      <c r="B853" s="176"/>
    </row>
    <row r="854" spans="1:18" s="69" customFormat="1" ht="26.1" customHeight="1">
      <c r="A854" s="176"/>
      <c r="B854" s="177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</row>
    <row r="855" spans="1:18" s="69" customFormat="1" ht="26.1" customHeight="1">
      <c r="A855" s="176"/>
      <c r="B855" s="177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</row>
    <row r="856" spans="1:18" s="69" customFormat="1" ht="42.75" customHeight="1">
      <c r="A856" s="176"/>
      <c r="B856" s="176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</row>
    <row r="857" spans="1:18" s="24" customFormat="1" ht="42.75" customHeight="1">
      <c r="A857" s="176">
        <v>1.2375</v>
      </c>
      <c r="B857" s="176"/>
    </row>
    <row r="858" spans="1:18" s="69" customFormat="1" ht="26.1" customHeight="1">
      <c r="A858" s="176"/>
      <c r="B858" s="176"/>
      <c r="C858" s="24"/>
      <c r="D858" s="24"/>
      <c r="E858" s="24"/>
      <c r="F858" s="24"/>
      <c r="G858" s="24"/>
      <c r="H858" s="24"/>
      <c r="I858" s="24"/>
      <c r="J858" s="24"/>
    </row>
    <row r="859" spans="1:18" s="69" customFormat="1" ht="26.1" customHeight="1">
      <c r="A859" s="176"/>
      <c r="B859" s="176"/>
      <c r="C859" s="24"/>
      <c r="D859" s="24"/>
      <c r="E859" s="24"/>
      <c r="F859" s="24"/>
      <c r="G859" s="24"/>
      <c r="H859" s="24"/>
      <c r="I859" s="24"/>
      <c r="J859" s="24"/>
    </row>
    <row r="860" spans="1:18" s="69" customFormat="1" ht="26.1" customHeight="1">
      <c r="A860" s="176"/>
      <c r="B860" s="176"/>
      <c r="C860" s="24"/>
      <c r="D860" s="24"/>
      <c r="E860" s="24"/>
      <c r="F860" s="24"/>
      <c r="G860" s="24"/>
      <c r="H860" s="24"/>
      <c r="I860" s="24"/>
      <c r="J860" s="24"/>
    </row>
    <row r="861" spans="1:18" s="24" customFormat="1" ht="26.1" customHeight="1">
      <c r="A861" s="176"/>
      <c r="B861" s="176"/>
      <c r="K861" s="69"/>
      <c r="L861" s="69"/>
      <c r="M861" s="69"/>
      <c r="N861" s="69"/>
      <c r="O861" s="69"/>
      <c r="P861" s="69"/>
      <c r="Q861" s="69"/>
      <c r="R861" s="69"/>
    </row>
    <row r="862" spans="1:18" s="69" customFormat="1" ht="26.1" customHeight="1">
      <c r="A862" s="176"/>
      <c r="B862" s="177"/>
      <c r="C862" s="24"/>
      <c r="D862" s="24"/>
      <c r="E862" s="24"/>
      <c r="F862" s="24"/>
      <c r="G862" s="24"/>
      <c r="H862" s="24"/>
      <c r="I862" s="24"/>
      <c r="J862" s="24"/>
    </row>
    <row r="863" spans="1:18" s="69" customFormat="1" ht="26.1" customHeight="1">
      <c r="A863" s="176"/>
      <c r="B863" s="177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</row>
    <row r="864" spans="1:18" s="69" customFormat="1" ht="31.5" customHeight="1">
      <c r="A864" s="176"/>
      <c r="B864" s="177"/>
      <c r="C864" s="24"/>
      <c r="D864" s="24"/>
      <c r="E864" s="24"/>
      <c r="F864" s="24"/>
      <c r="G864" s="24"/>
      <c r="H864" s="24"/>
      <c r="I864" s="24"/>
      <c r="J864" s="24"/>
    </row>
    <row r="865" spans="1:18" s="24" customFormat="1" ht="30.75" customHeight="1">
      <c r="A865" s="176"/>
      <c r="B865" s="177"/>
      <c r="K865" s="69"/>
      <c r="L865" s="69"/>
      <c r="M865" s="69"/>
      <c r="N865" s="69"/>
      <c r="O865" s="69"/>
      <c r="P865" s="69"/>
      <c r="Q865" s="69"/>
      <c r="R865" s="69"/>
    </row>
    <row r="866" spans="1:18" s="24" customFormat="1" ht="26.1" customHeight="1">
      <c r="A866" s="176"/>
      <c r="B866" s="177"/>
      <c r="K866" s="69"/>
      <c r="L866" s="69"/>
      <c r="M866" s="69"/>
      <c r="N866" s="69"/>
      <c r="O866" s="69"/>
      <c r="P866" s="69"/>
      <c r="Q866" s="69"/>
      <c r="R866" s="69"/>
    </row>
    <row r="867" spans="1:18" s="24" customFormat="1" ht="31.5" customHeight="1">
      <c r="A867" s="176"/>
      <c r="B867" s="176"/>
    </row>
    <row r="868" spans="1:18" s="69" customFormat="1" ht="26.1" customHeight="1">
      <c r="A868" s="176"/>
      <c r="B868" s="177"/>
      <c r="C868" s="24"/>
      <c r="D868" s="24"/>
      <c r="E868" s="24"/>
      <c r="F868" s="24"/>
      <c r="G868" s="24"/>
      <c r="H868" s="24"/>
      <c r="I868" s="24"/>
      <c r="J868" s="24"/>
    </row>
    <row r="869" spans="1:18" s="69" customFormat="1" ht="26.1" customHeight="1">
      <c r="A869" s="176"/>
      <c r="B869" s="177"/>
      <c r="C869" s="24"/>
      <c r="D869" s="24"/>
      <c r="E869" s="24"/>
      <c r="F869" s="24"/>
      <c r="G869" s="24"/>
      <c r="H869" s="24"/>
      <c r="I869" s="24"/>
      <c r="J869" s="24"/>
    </row>
    <row r="870" spans="1:18" s="69" customFormat="1" ht="32.25" customHeight="1">
      <c r="A870" s="176"/>
      <c r="B870" s="177"/>
      <c r="C870" s="24"/>
      <c r="D870" s="24"/>
      <c r="E870" s="24"/>
      <c r="F870" s="24"/>
      <c r="G870" s="24"/>
      <c r="H870" s="24"/>
      <c r="I870" s="24"/>
      <c r="J870" s="24"/>
    </row>
    <row r="871" spans="1:18" s="24" customFormat="1" ht="31.5" customHeight="1">
      <c r="A871" s="176"/>
      <c r="B871" s="176"/>
      <c r="K871" s="69"/>
      <c r="L871" s="69"/>
      <c r="M871" s="69"/>
      <c r="N871" s="69"/>
      <c r="O871" s="69"/>
      <c r="P871" s="69"/>
      <c r="Q871" s="69"/>
      <c r="R871" s="69"/>
    </row>
    <row r="872" spans="1:18" s="24" customFormat="1" ht="26.1" customHeight="1">
      <c r="A872" s="176"/>
      <c r="B872" s="177"/>
      <c r="K872" s="69"/>
      <c r="L872" s="69"/>
      <c r="M872" s="69"/>
      <c r="N872" s="69"/>
      <c r="O872" s="69"/>
      <c r="P872" s="69"/>
      <c r="Q872" s="69"/>
      <c r="R872" s="69"/>
    </row>
    <row r="873" spans="1:18" s="69" customFormat="1" ht="26.1" customHeight="1">
      <c r="A873" s="176"/>
      <c r="B873" s="177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</row>
    <row r="874" spans="1:18" s="69" customFormat="1" ht="26.1" customHeight="1">
      <c r="A874" s="176"/>
      <c r="B874" s="177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</row>
    <row r="875" spans="1:18" s="69" customFormat="1" ht="29.25" customHeight="1">
      <c r="A875" s="176"/>
      <c r="B875" s="177"/>
      <c r="C875" s="24"/>
      <c r="D875" s="24"/>
      <c r="E875" s="24"/>
      <c r="F875" s="24"/>
      <c r="G875" s="24"/>
      <c r="H875" s="24"/>
      <c r="I875" s="24"/>
      <c r="J875" s="24"/>
    </row>
    <row r="876" spans="1:18" s="69" customFormat="1" ht="26.1" customHeight="1">
      <c r="A876" s="176"/>
      <c r="B876" s="177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</row>
    <row r="877" spans="1:18" s="24" customFormat="1" ht="26.1" customHeight="1">
      <c r="A877" s="176"/>
      <c r="B877" s="176"/>
      <c r="K877" s="69"/>
      <c r="L877" s="69"/>
      <c r="M877" s="69"/>
      <c r="N877" s="69"/>
      <c r="O877" s="69"/>
      <c r="P877" s="69"/>
      <c r="Q877" s="69"/>
      <c r="R877" s="69"/>
    </row>
    <row r="878" spans="1:18" s="88" customFormat="1" ht="26.1" customHeight="1">
      <c r="A878" s="176"/>
      <c r="B878" s="176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</row>
    <row r="879" spans="1:18" s="123" customFormat="1" ht="26.1" customHeight="1">
      <c r="A879" s="176"/>
      <c r="B879" s="177"/>
      <c r="C879" s="24"/>
      <c r="D879" s="24"/>
      <c r="E879" s="24"/>
      <c r="F879" s="24"/>
      <c r="G879" s="24"/>
      <c r="H879" s="24"/>
      <c r="I879" s="24"/>
      <c r="J879" s="24"/>
      <c r="K879" s="69"/>
      <c r="L879" s="69"/>
      <c r="M879" s="69"/>
      <c r="N879" s="69"/>
      <c r="O879" s="69"/>
      <c r="P879" s="69"/>
      <c r="Q879" s="69"/>
      <c r="R879" s="69"/>
    </row>
    <row r="880" spans="1:18" s="69" customFormat="1" ht="40.5" customHeight="1">
      <c r="A880" s="176"/>
      <c r="B880" s="176"/>
      <c r="C880" s="24"/>
      <c r="D880" s="24"/>
      <c r="E880" s="24"/>
      <c r="F880" s="24"/>
      <c r="G880" s="24"/>
      <c r="H880" s="24"/>
      <c r="I880" s="123"/>
      <c r="J880" s="123"/>
      <c r="K880" s="123"/>
      <c r="L880" s="123"/>
      <c r="M880" s="123"/>
      <c r="N880" s="123"/>
      <c r="O880" s="123"/>
      <c r="P880" s="123"/>
      <c r="Q880" s="123"/>
      <c r="R880" s="123"/>
    </row>
    <row r="881" spans="1:18" s="69" customFormat="1" ht="43.5" customHeight="1">
      <c r="A881" s="176"/>
      <c r="B881" s="177"/>
      <c r="C881" s="24"/>
      <c r="D881" s="24"/>
      <c r="E881" s="24"/>
      <c r="F881" s="24"/>
      <c r="G881" s="24"/>
      <c r="H881" s="24"/>
      <c r="I881" s="24"/>
      <c r="J881" s="24"/>
    </row>
    <row r="882" spans="1:18" s="24" customFormat="1" ht="26.1" customHeight="1">
      <c r="A882" s="176"/>
      <c r="B882" s="176"/>
      <c r="K882" s="69"/>
      <c r="L882" s="69"/>
      <c r="M882" s="69"/>
      <c r="N882" s="69"/>
      <c r="O882" s="69"/>
      <c r="P882" s="69"/>
      <c r="Q882" s="69"/>
      <c r="R882" s="69"/>
    </row>
    <row r="883" spans="1:18" s="24" customFormat="1" ht="26.1" customHeight="1">
      <c r="A883" s="176"/>
      <c r="B883" s="177"/>
    </row>
    <row r="884" spans="1:18" s="24" customFormat="1" ht="26.1" customHeight="1">
      <c r="A884" s="201"/>
      <c r="B884" s="201"/>
      <c r="C884" s="123"/>
      <c r="D884" s="123"/>
      <c r="E884" s="123"/>
      <c r="F884" s="123"/>
      <c r="G884" s="123"/>
      <c r="H884" s="123"/>
      <c r="K884" s="69"/>
      <c r="L884" s="69"/>
      <c r="M884" s="69"/>
      <c r="N884" s="69"/>
      <c r="O884" s="69"/>
      <c r="P884" s="69"/>
      <c r="Q884" s="69"/>
      <c r="R884" s="69"/>
    </row>
    <row r="885" spans="1:18" s="24" customFormat="1" ht="26.1" customHeight="1">
      <c r="A885" s="176"/>
      <c r="B885" s="177"/>
      <c r="K885" s="69"/>
      <c r="L885" s="69"/>
      <c r="M885" s="69"/>
      <c r="N885" s="69"/>
      <c r="O885" s="69"/>
      <c r="P885" s="69"/>
      <c r="Q885" s="69"/>
      <c r="R885" s="69"/>
    </row>
    <row r="886" spans="1:18" s="24" customFormat="1" ht="26.1" customHeight="1">
      <c r="A886" s="176"/>
      <c r="B886" s="177"/>
    </row>
    <row r="887" spans="1:18" s="24" customFormat="1" ht="26.1" customHeight="1">
      <c r="A887" s="176"/>
      <c r="B887" s="176"/>
    </row>
    <row r="888" spans="1:18" s="69" customFormat="1" ht="26.1" customHeight="1">
      <c r="A888" s="176"/>
      <c r="B888" s="177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</row>
    <row r="889" spans="1:18" s="69" customFormat="1" ht="26.1" customHeight="1">
      <c r="A889" s="176"/>
      <c r="B889" s="177"/>
      <c r="C889" s="24"/>
      <c r="D889" s="24"/>
      <c r="E889" s="24"/>
      <c r="F889" s="24"/>
      <c r="G889" s="24"/>
      <c r="H889" s="24"/>
      <c r="I889" s="24"/>
      <c r="J889" s="24"/>
    </row>
    <row r="890" spans="1:18" s="69" customFormat="1" ht="26.1" customHeight="1">
      <c r="A890" s="176"/>
      <c r="B890" s="176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</row>
    <row r="891" spans="1:18" s="69" customFormat="1" ht="26.1" customHeight="1">
      <c r="A891" s="176"/>
      <c r="B891" s="176"/>
      <c r="C891" s="24"/>
      <c r="D891" s="24"/>
      <c r="E891" s="24"/>
      <c r="F891" s="24"/>
      <c r="G891" s="24"/>
      <c r="H891" s="24"/>
      <c r="I891" s="24"/>
      <c r="J891" s="24"/>
      <c r="K891" s="73"/>
      <c r="L891" s="73"/>
      <c r="M891" s="73"/>
      <c r="N891" s="73"/>
      <c r="O891" s="73"/>
      <c r="P891" s="73"/>
      <c r="Q891" s="73"/>
      <c r="R891" s="73"/>
    </row>
    <row r="892" spans="1:18" s="69" customFormat="1" ht="26.1" customHeight="1">
      <c r="A892" s="176"/>
      <c r="B892" s="176"/>
      <c r="C892" s="24"/>
      <c r="D892" s="24"/>
      <c r="E892" s="24"/>
      <c r="F892" s="24"/>
      <c r="G892" s="24"/>
      <c r="H892" s="24"/>
      <c r="I892" s="24"/>
      <c r="J892" s="24"/>
    </row>
    <row r="893" spans="1:18" s="24" customFormat="1" ht="26.1" customHeight="1">
      <c r="A893" s="176"/>
      <c r="B893" s="177"/>
      <c r="K893" s="69"/>
      <c r="L893" s="69"/>
      <c r="M893" s="69"/>
      <c r="N893" s="69"/>
      <c r="O893" s="69"/>
      <c r="P893" s="69"/>
      <c r="Q893" s="69"/>
      <c r="R893" s="69"/>
    </row>
    <row r="894" spans="1:18" s="69" customFormat="1" ht="26.1" customHeight="1">
      <c r="A894" s="176"/>
      <c r="B894" s="176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</row>
    <row r="895" spans="1:18" s="24" customFormat="1" ht="26.1" customHeight="1">
      <c r="A895" s="176"/>
      <c r="B895" s="177"/>
    </row>
    <row r="896" spans="1:18" s="69" customFormat="1" ht="26.1" customHeight="1">
      <c r="A896" s="176"/>
      <c r="B896" s="177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</row>
    <row r="897" spans="1:18" s="24" customFormat="1" ht="26.1" customHeight="1">
      <c r="A897" s="176"/>
      <c r="B897" s="177"/>
      <c r="K897" s="69"/>
      <c r="L897" s="69"/>
      <c r="M897" s="69"/>
      <c r="N897" s="69"/>
      <c r="O897" s="69"/>
      <c r="P897" s="69"/>
      <c r="Q897" s="69"/>
      <c r="R897" s="69"/>
    </row>
    <row r="898" spans="1:18" s="69" customFormat="1" ht="26.1" customHeight="1">
      <c r="A898" s="176"/>
      <c r="B898" s="176"/>
      <c r="C898" s="24"/>
      <c r="D898" s="24"/>
      <c r="E898" s="24"/>
      <c r="F898" s="24"/>
      <c r="G898" s="24"/>
      <c r="H898" s="24"/>
      <c r="I898" s="24"/>
      <c r="J898" s="24"/>
    </row>
    <row r="899" spans="1:18" s="69" customFormat="1" ht="26.1" customHeight="1">
      <c r="A899" s="176"/>
      <c r="B899" s="176"/>
      <c r="C899" s="24"/>
      <c r="D899" s="24"/>
      <c r="E899" s="24"/>
      <c r="F899" s="24"/>
      <c r="G899" s="24"/>
      <c r="H899" s="24"/>
      <c r="I899" s="24"/>
      <c r="J899" s="24"/>
    </row>
    <row r="900" spans="1:18" s="69" customFormat="1" ht="26.1" customHeight="1">
      <c r="A900" s="176"/>
      <c r="B900" s="176"/>
      <c r="C900" s="24"/>
      <c r="D900" s="24"/>
      <c r="E900" s="24"/>
      <c r="F900" s="24"/>
      <c r="G900" s="24"/>
      <c r="H900" s="24"/>
      <c r="I900" s="24"/>
      <c r="J900" s="24"/>
    </row>
    <row r="901" spans="1:18" s="69" customFormat="1" ht="26.1" customHeight="1">
      <c r="A901" s="176"/>
      <c r="B901" s="177"/>
      <c r="C901" s="24"/>
      <c r="D901" s="24"/>
      <c r="E901" s="24"/>
      <c r="F901" s="24"/>
      <c r="G901" s="24"/>
      <c r="H901" s="24"/>
      <c r="I901" s="24"/>
      <c r="J901" s="24"/>
    </row>
    <row r="902" spans="1:18" s="24" customFormat="1" ht="26.1" customHeight="1">
      <c r="A902" s="176"/>
      <c r="B902" s="177"/>
    </row>
    <row r="903" spans="1:18" s="69" customFormat="1" ht="26.1" customHeight="1">
      <c r="A903" s="176"/>
      <c r="B903" s="177"/>
      <c r="C903" s="24"/>
      <c r="D903" s="24"/>
      <c r="E903" s="24"/>
      <c r="F903" s="24"/>
      <c r="G903" s="24"/>
      <c r="H903" s="24"/>
      <c r="I903" s="24"/>
      <c r="J903" s="24"/>
    </row>
    <row r="904" spans="1:18" s="69" customFormat="1" ht="26.1" customHeight="1">
      <c r="A904" s="176"/>
      <c r="B904" s="177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</row>
    <row r="905" spans="1:18" s="73" customFormat="1" ht="26.1" customHeight="1">
      <c r="A905" s="176"/>
      <c r="B905" s="177"/>
      <c r="C905" s="24"/>
      <c r="D905" s="24"/>
      <c r="E905" s="24"/>
      <c r="F905" s="24"/>
      <c r="G905" s="24"/>
      <c r="H905" s="24"/>
      <c r="I905" s="123"/>
      <c r="J905" s="123"/>
      <c r="K905" s="24"/>
      <c r="L905" s="24"/>
      <c r="M905" s="24"/>
      <c r="N905" s="24"/>
      <c r="O905" s="24"/>
      <c r="P905" s="24"/>
      <c r="Q905" s="24"/>
      <c r="R905" s="24"/>
    </row>
    <row r="906" spans="1:18" s="24" customFormat="1" ht="26.1" customHeight="1">
      <c r="A906" s="176"/>
      <c r="B906" s="176"/>
    </row>
    <row r="907" spans="1:18" s="24" customFormat="1" ht="29.25" customHeight="1">
      <c r="A907" s="176"/>
      <c r="B907" s="177"/>
      <c r="K907" s="69"/>
      <c r="L907" s="69"/>
      <c r="M907" s="69"/>
      <c r="N907" s="69"/>
      <c r="O907" s="69"/>
      <c r="P907" s="69"/>
      <c r="Q907" s="69"/>
      <c r="R907" s="69"/>
    </row>
    <row r="908" spans="1:18" s="69" customFormat="1" ht="26.1" customHeight="1">
      <c r="A908" s="176"/>
      <c r="B908" s="176"/>
      <c r="C908" s="24"/>
      <c r="D908" s="24"/>
      <c r="E908" s="24"/>
      <c r="F908" s="24"/>
      <c r="G908" s="24"/>
      <c r="H908" s="24"/>
      <c r="I908" s="24"/>
      <c r="J908" s="24"/>
    </row>
    <row r="909" spans="1:18" s="24" customFormat="1" ht="26.1" customHeight="1">
      <c r="A909" s="201"/>
      <c r="B909" s="201"/>
      <c r="C909" s="123"/>
      <c r="D909" s="123"/>
      <c r="E909" s="123"/>
      <c r="F909" s="123"/>
      <c r="G909" s="123"/>
      <c r="H909" s="123"/>
      <c r="K909" s="69"/>
      <c r="L909" s="69"/>
      <c r="M909" s="69"/>
      <c r="N909" s="69"/>
      <c r="O909" s="69"/>
      <c r="P909" s="69"/>
      <c r="Q909" s="69"/>
      <c r="R909" s="69"/>
    </row>
    <row r="910" spans="1:18" s="69" customFormat="1" ht="26.1" customHeight="1">
      <c r="A910" s="176"/>
      <c r="B910" s="176"/>
      <c r="C910" s="24"/>
      <c r="D910" s="24"/>
      <c r="E910" s="24"/>
      <c r="F910" s="24"/>
      <c r="G910" s="24"/>
      <c r="H910" s="24"/>
      <c r="I910" s="24"/>
      <c r="J910" s="24"/>
    </row>
    <row r="911" spans="1:18" s="24" customFormat="1" ht="26.1" customHeight="1">
      <c r="A911" s="176"/>
      <c r="B911" s="177"/>
      <c r="K911" s="69"/>
      <c r="L911" s="69"/>
      <c r="M911" s="69"/>
      <c r="N911" s="69"/>
      <c r="O911" s="69"/>
      <c r="P911" s="69"/>
      <c r="Q911" s="69"/>
      <c r="R911" s="69"/>
    </row>
    <row r="912" spans="1:18" s="69" customFormat="1" ht="26.1" customHeight="1">
      <c r="A912" s="176"/>
      <c r="B912" s="177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</row>
    <row r="913" spans="1:18" s="24" customFormat="1" ht="26.1" customHeight="1">
      <c r="A913" s="176"/>
      <c r="B913" s="177"/>
      <c r="K913" s="69"/>
      <c r="L913" s="69"/>
      <c r="M913" s="69"/>
      <c r="N913" s="69"/>
      <c r="O913" s="69"/>
      <c r="P913" s="69"/>
      <c r="Q913" s="69"/>
      <c r="R913" s="69"/>
    </row>
    <row r="914" spans="1:18" s="69" customFormat="1" ht="26.1" customHeight="1">
      <c r="A914" s="176"/>
      <c r="B914" s="177"/>
      <c r="C914" s="24"/>
      <c r="D914" s="24"/>
      <c r="E914" s="24"/>
      <c r="F914" s="24"/>
      <c r="G914" s="24"/>
      <c r="H914" s="24"/>
      <c r="I914" s="24"/>
      <c r="J914" s="24"/>
      <c r="K914" s="123"/>
      <c r="L914" s="123"/>
      <c r="M914" s="123"/>
      <c r="N914" s="123"/>
      <c r="O914" s="123"/>
      <c r="P914" s="123"/>
      <c r="Q914" s="123"/>
      <c r="R914" s="123"/>
    </row>
    <row r="915" spans="1:18" s="69" customFormat="1" ht="32.25" customHeight="1">
      <c r="A915" s="176"/>
      <c r="B915" s="177"/>
      <c r="C915" s="24"/>
      <c r="D915" s="24"/>
      <c r="E915" s="24"/>
      <c r="F915" s="24"/>
      <c r="G915" s="24"/>
      <c r="H915" s="24"/>
      <c r="I915" s="24"/>
      <c r="J915" s="24"/>
    </row>
    <row r="916" spans="1:18" s="24" customFormat="1" ht="26.1" customHeight="1">
      <c r="A916" s="176"/>
      <c r="B916" s="176"/>
    </row>
    <row r="917" spans="1:18" s="69" customFormat="1" ht="26.1" customHeight="1">
      <c r="A917" s="187"/>
      <c r="B917" s="219"/>
      <c r="C917" s="24"/>
      <c r="D917" s="24"/>
      <c r="E917" s="24"/>
      <c r="F917" s="24"/>
      <c r="G917" s="24"/>
      <c r="H917" s="24"/>
      <c r="I917" s="24"/>
      <c r="J917" s="24"/>
    </row>
    <row r="918" spans="1:18" s="24" customFormat="1" ht="26.1" customHeight="1">
      <c r="A918" s="170"/>
      <c r="B918" s="170"/>
      <c r="I918" s="250"/>
      <c r="J918" s="250"/>
    </row>
    <row r="919" spans="1:18" s="69" customFormat="1" ht="26.1" customHeight="1">
      <c r="A919" s="183"/>
      <c r="B919" s="18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</row>
    <row r="920" spans="1:18" s="24" customFormat="1" ht="26.1" customHeight="1">
      <c r="A920" s="187"/>
      <c r="B920" s="187"/>
    </row>
    <row r="921" spans="1:18" s="69" customFormat="1" ht="26.1" customHeight="1">
      <c r="A921" s="187"/>
      <c r="B921" s="219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</row>
    <row r="922" spans="1:18" s="69" customFormat="1" ht="26.1" customHeight="1">
      <c r="A922" s="251"/>
      <c r="B922" s="251"/>
      <c r="C922" s="250"/>
      <c r="D922" s="250"/>
      <c r="E922" s="250"/>
      <c r="F922" s="250"/>
      <c r="G922" s="250"/>
      <c r="H922" s="250"/>
      <c r="I922" s="24"/>
      <c r="J922" s="24"/>
      <c r="K922" s="24"/>
      <c r="L922" s="24"/>
      <c r="M922" s="24"/>
      <c r="N922" s="24"/>
      <c r="O922" s="24"/>
      <c r="P922" s="24"/>
      <c r="Q922" s="24"/>
      <c r="R922" s="24"/>
    </row>
    <row r="923" spans="1:18" s="24" customFormat="1" ht="26.1" customHeight="1">
      <c r="A923" s="185"/>
      <c r="B923" s="185"/>
    </row>
    <row r="924" spans="1:18" s="24" customFormat="1" ht="32.25" customHeight="1">
      <c r="A924" s="176"/>
      <c r="B924" s="176"/>
      <c r="K924" s="69"/>
      <c r="L924" s="69"/>
      <c r="M924" s="69"/>
      <c r="N924" s="69"/>
      <c r="O924" s="69"/>
      <c r="P924" s="69"/>
      <c r="Q924" s="69"/>
      <c r="R924" s="69"/>
    </row>
    <row r="925" spans="1:18" s="24" customFormat="1" ht="32.25" customHeight="1">
      <c r="A925" s="176"/>
      <c r="B925" s="176"/>
    </row>
    <row r="926" spans="1:18" s="69" customFormat="1" ht="32.25" customHeight="1">
      <c r="A926" s="176"/>
      <c r="B926" s="176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</row>
    <row r="927" spans="1:18" s="69" customFormat="1" ht="26.1" customHeight="1">
      <c r="A927" s="176"/>
      <c r="B927" s="176"/>
      <c r="C927" s="24"/>
      <c r="D927" s="24"/>
      <c r="E927" s="24"/>
      <c r="F927" s="24"/>
      <c r="G927" s="24"/>
      <c r="H927" s="24"/>
      <c r="I927" s="24"/>
      <c r="J927" s="24"/>
      <c r="K927" s="88"/>
      <c r="L927" s="88"/>
      <c r="M927" s="88"/>
      <c r="N927" s="88"/>
      <c r="O927" s="88"/>
      <c r="P927" s="88"/>
      <c r="Q927" s="88"/>
      <c r="R927" s="88"/>
    </row>
    <row r="928" spans="1:18" s="69" customFormat="1" ht="26.1" customHeight="1">
      <c r="A928" s="176"/>
      <c r="B928" s="177"/>
      <c r="C928" s="24"/>
      <c r="D928" s="24"/>
      <c r="E928" s="24"/>
      <c r="F928" s="24"/>
      <c r="G928" s="24"/>
      <c r="H928" s="24"/>
      <c r="I928" s="24"/>
      <c r="J928" s="24"/>
    </row>
    <row r="929" spans="1:18" s="69" customFormat="1" ht="26.1" customHeight="1">
      <c r="A929" s="176"/>
      <c r="B929" s="176"/>
      <c r="C929" s="24"/>
      <c r="D929" s="24"/>
      <c r="E929" s="24"/>
      <c r="F929" s="24"/>
      <c r="G929" s="24"/>
      <c r="H929" s="24"/>
      <c r="I929" s="123"/>
      <c r="J929" s="123"/>
    </row>
    <row r="930" spans="1:18" s="24" customFormat="1" ht="26.1" customHeight="1">
      <c r="A930" s="176"/>
      <c r="B930" s="176"/>
      <c r="K930" s="69"/>
      <c r="L930" s="69"/>
      <c r="M930" s="69"/>
      <c r="N930" s="69"/>
      <c r="O930" s="69"/>
      <c r="P930" s="69"/>
      <c r="Q930" s="69"/>
      <c r="R930" s="69"/>
    </row>
    <row r="931" spans="1:18" s="24" customFormat="1" ht="26.1" customHeight="1">
      <c r="A931" s="176"/>
      <c r="B931" s="177"/>
    </row>
    <row r="932" spans="1:18" s="69" customFormat="1" ht="26.1" customHeight="1">
      <c r="A932" s="176"/>
      <c r="B932" s="177"/>
      <c r="C932" s="24"/>
      <c r="D932" s="24"/>
      <c r="E932" s="24"/>
      <c r="F932" s="24"/>
      <c r="G932" s="24"/>
      <c r="H932" s="24"/>
      <c r="I932" s="24"/>
      <c r="J932" s="24"/>
      <c r="K932" s="190" t="e">
        <f>#REF!</f>
        <v>#REF!</v>
      </c>
    </row>
    <row r="933" spans="1:18" s="24" customFormat="1" ht="26.1" customHeight="1">
      <c r="A933" s="201"/>
      <c r="B933" s="202"/>
      <c r="C933" s="123"/>
      <c r="D933" s="123"/>
      <c r="E933" s="123"/>
      <c r="F933" s="123"/>
      <c r="G933" s="123"/>
      <c r="H933" s="123"/>
      <c r="K933" s="69"/>
      <c r="L933" s="69"/>
      <c r="M933" s="69"/>
      <c r="N933" s="69"/>
      <c r="O933" s="69"/>
      <c r="P933" s="69"/>
      <c r="Q933" s="69"/>
      <c r="R933" s="69"/>
    </row>
    <row r="934" spans="1:18" s="24" customFormat="1" ht="26.1" customHeight="1">
      <c r="A934" s="176"/>
      <c r="B934" s="177"/>
    </row>
    <row r="935" spans="1:18" s="24" customFormat="1" ht="26.1" customHeight="1">
      <c r="A935" s="176"/>
      <c r="B935" s="176"/>
      <c r="K935" s="69"/>
      <c r="L935" s="69"/>
      <c r="M935" s="69"/>
      <c r="N935" s="69"/>
      <c r="O935" s="69"/>
      <c r="P935" s="69"/>
      <c r="Q935" s="69"/>
      <c r="R935" s="69"/>
    </row>
    <row r="936" spans="1:18" s="69" customFormat="1" ht="26.1" customHeight="1">
      <c r="A936" s="176"/>
      <c r="B936" s="177"/>
      <c r="C936" s="24"/>
      <c r="D936" s="24"/>
      <c r="E936" s="24"/>
      <c r="F936" s="24"/>
      <c r="G936" s="24"/>
      <c r="H936" s="24"/>
      <c r="I936" s="24"/>
      <c r="J936" s="24"/>
    </row>
    <row r="937" spans="1:18" s="69" customFormat="1" ht="26.1" customHeight="1">
      <c r="A937" s="176"/>
      <c r="B937" s="177"/>
      <c r="C937" s="24"/>
      <c r="D937" s="24"/>
      <c r="E937" s="24"/>
      <c r="F937" s="24"/>
      <c r="G937" s="24"/>
      <c r="H937" s="24"/>
      <c r="I937" s="24"/>
      <c r="J937" s="24"/>
    </row>
    <row r="938" spans="1:18" s="24" customFormat="1" ht="26.1" customHeight="1">
      <c r="A938" s="176"/>
      <c r="B938" s="176"/>
      <c r="K938" s="88"/>
      <c r="L938" s="88"/>
      <c r="M938" s="88"/>
      <c r="N938" s="88"/>
      <c r="O938" s="88"/>
      <c r="P938" s="88"/>
      <c r="Q938" s="88"/>
      <c r="R938" s="88"/>
    </row>
    <row r="939" spans="1:18" s="69" customFormat="1" ht="26.1" customHeight="1">
      <c r="A939" s="176"/>
      <c r="B939" s="177"/>
      <c r="C939" s="24"/>
      <c r="D939" s="24"/>
      <c r="E939" s="24"/>
      <c r="F939" s="24"/>
      <c r="G939" s="24"/>
      <c r="H939" s="24"/>
      <c r="I939" s="24"/>
      <c r="J939" s="24"/>
    </row>
    <row r="940" spans="1:18" s="69" customFormat="1" ht="26.1" customHeight="1">
      <c r="A940" s="176"/>
      <c r="B940" s="177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</row>
    <row r="941" spans="1:18" s="24" customFormat="1" ht="26.1" customHeight="1">
      <c r="A941" s="176"/>
      <c r="B941" s="177"/>
    </row>
    <row r="942" spans="1:18" s="69" customFormat="1" ht="47.25" customHeight="1">
      <c r="A942" s="176"/>
      <c r="B942" s="177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</row>
    <row r="943" spans="1:18" s="24" customFormat="1" ht="47.25" customHeight="1">
      <c r="A943" s="176"/>
      <c r="B943" s="177"/>
      <c r="K943" s="69"/>
      <c r="L943" s="69"/>
      <c r="M943" s="69"/>
      <c r="N943" s="69"/>
      <c r="O943" s="69"/>
      <c r="P943" s="69"/>
      <c r="Q943" s="69"/>
      <c r="R943" s="69"/>
    </row>
    <row r="944" spans="1:18" s="69" customFormat="1" ht="26.1" customHeight="1">
      <c r="A944" s="176"/>
      <c r="B944" s="176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</row>
    <row r="945" spans="1:18" s="69" customFormat="1" ht="26.1" customHeight="1">
      <c r="A945" s="176"/>
      <c r="B945" s="176"/>
      <c r="C945" s="24"/>
      <c r="D945" s="24"/>
      <c r="E945" s="24"/>
      <c r="F945" s="24"/>
      <c r="G945" s="24"/>
      <c r="H945" s="24"/>
      <c r="I945" s="24"/>
      <c r="J945" s="24"/>
    </row>
    <row r="946" spans="1:18" s="69" customFormat="1" ht="26.1" customHeight="1">
      <c r="A946" s="176"/>
      <c r="B946" s="176"/>
      <c r="C946" s="24"/>
      <c r="D946" s="24"/>
      <c r="E946" s="24"/>
      <c r="F946" s="24"/>
      <c r="G946" s="24"/>
      <c r="H946" s="24"/>
      <c r="I946" s="24"/>
      <c r="J946" s="24"/>
    </row>
    <row r="947" spans="1:18" s="69" customFormat="1" ht="45.75" customHeight="1">
      <c r="A947" s="176"/>
      <c r="B947" s="177"/>
      <c r="C947" s="24"/>
      <c r="D947" s="24"/>
      <c r="E947" s="24"/>
      <c r="F947" s="24"/>
      <c r="G947" s="24"/>
      <c r="H947" s="24"/>
      <c r="I947" s="24"/>
      <c r="J947" s="24"/>
    </row>
    <row r="948" spans="1:18" s="69" customFormat="1" ht="34.5" customHeight="1">
      <c r="A948" s="176"/>
      <c r="B948" s="176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</row>
    <row r="949" spans="1:18" s="69" customFormat="1" ht="26.1" customHeight="1">
      <c r="A949" s="176"/>
      <c r="B949" s="177"/>
      <c r="C949" s="24"/>
      <c r="D949" s="24"/>
      <c r="E949" s="24"/>
      <c r="F949" s="24"/>
      <c r="G949" s="24"/>
      <c r="H949" s="24"/>
      <c r="I949" s="24"/>
      <c r="J949" s="24"/>
    </row>
    <row r="950" spans="1:18" s="24" customFormat="1" ht="26.1" customHeight="1">
      <c r="A950" s="176"/>
      <c r="B950" s="177"/>
    </row>
    <row r="951" spans="1:18" s="73" customFormat="1" ht="26.1" customHeight="1">
      <c r="A951" s="176"/>
      <c r="B951" s="177"/>
      <c r="C951" s="24"/>
      <c r="D951" s="24"/>
      <c r="E951" s="24"/>
      <c r="F951" s="24"/>
      <c r="G951" s="24"/>
      <c r="H951" s="24"/>
      <c r="I951" s="24"/>
      <c r="J951" s="24"/>
      <c r="K951" s="69"/>
      <c r="L951" s="69"/>
      <c r="M951" s="69"/>
      <c r="N951" s="69"/>
      <c r="O951" s="69"/>
      <c r="P951" s="69"/>
      <c r="Q951" s="69"/>
      <c r="R951" s="69"/>
    </row>
    <row r="952" spans="1:18" s="24" customFormat="1" ht="31.5" customHeight="1">
      <c r="A952" s="176"/>
      <c r="B952" s="176"/>
      <c r="K952" s="69"/>
      <c r="L952" s="69"/>
      <c r="M952" s="69"/>
      <c r="N952" s="69"/>
      <c r="O952" s="69"/>
      <c r="P952" s="69"/>
      <c r="Q952" s="69"/>
      <c r="R952" s="69"/>
    </row>
    <row r="953" spans="1:18" s="69" customFormat="1" ht="34.5" customHeight="1">
      <c r="A953" s="176"/>
      <c r="B953" s="177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</row>
    <row r="954" spans="1:18" s="69" customFormat="1" ht="33.75" customHeight="1">
      <c r="A954" s="176"/>
      <c r="B954" s="176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</row>
    <row r="955" spans="1:18" s="24" customFormat="1" ht="32.25" customHeight="1">
      <c r="A955" s="176"/>
      <c r="B955" s="177"/>
    </row>
    <row r="956" spans="1:18" s="24" customFormat="1" ht="37.5" customHeight="1">
      <c r="A956" s="176"/>
      <c r="B956" s="177"/>
      <c r="K956" s="69"/>
      <c r="L956" s="69"/>
      <c r="M956" s="69"/>
      <c r="N956" s="69"/>
      <c r="O956" s="69"/>
      <c r="P956" s="69"/>
      <c r="Q956" s="69"/>
      <c r="R956" s="69"/>
    </row>
    <row r="957" spans="1:18" s="24" customFormat="1" ht="26.25" customHeight="1">
      <c r="A957" s="176"/>
      <c r="B957" s="176"/>
    </row>
    <row r="958" spans="1:18" s="24" customFormat="1" ht="30.75" customHeight="1">
      <c r="A958" s="176"/>
      <c r="B958" s="176"/>
      <c r="K958" s="69"/>
      <c r="L958" s="69"/>
      <c r="M958" s="69"/>
      <c r="N958" s="69"/>
      <c r="O958" s="69"/>
      <c r="P958" s="69"/>
      <c r="Q958" s="69"/>
      <c r="R958" s="69"/>
    </row>
    <row r="959" spans="1:18" s="24" customFormat="1" ht="35.25" customHeight="1">
      <c r="A959" s="176"/>
      <c r="B959" s="176"/>
      <c r="K959" s="69"/>
      <c r="L959" s="69"/>
      <c r="M959" s="69"/>
      <c r="N959" s="69"/>
      <c r="O959" s="69"/>
      <c r="P959" s="69"/>
      <c r="Q959" s="69"/>
      <c r="R959" s="69"/>
    </row>
    <row r="960" spans="1:18" s="24" customFormat="1" ht="24.9" customHeight="1">
      <c r="A960" s="176"/>
      <c r="B960" s="177"/>
    </row>
    <row r="961" spans="1:18" s="24" customFormat="1" ht="24.9" customHeight="1">
      <c r="A961" s="176"/>
      <c r="B961" s="176"/>
      <c r="K961" s="69"/>
      <c r="L961" s="69"/>
      <c r="M961" s="69"/>
      <c r="N961" s="69"/>
      <c r="O961" s="69"/>
      <c r="P961" s="69"/>
      <c r="Q961" s="69"/>
      <c r="R961" s="69"/>
    </row>
    <row r="962" spans="1:18" s="69" customFormat="1" ht="24.9" customHeight="1">
      <c r="A962" s="176"/>
      <c r="B962" s="177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</row>
    <row r="963" spans="1:18" s="24" customFormat="1" ht="24.9" customHeight="1">
      <c r="A963" s="176"/>
      <c r="B963" s="177"/>
    </row>
    <row r="964" spans="1:18" s="24" customFormat="1" ht="24.9" customHeight="1">
      <c r="A964" s="176"/>
      <c r="B964" s="176"/>
      <c r="K964" s="69"/>
      <c r="L964" s="69"/>
      <c r="M964" s="69"/>
      <c r="N964" s="69"/>
      <c r="O964" s="69"/>
      <c r="P964" s="69"/>
      <c r="Q964" s="69"/>
      <c r="R964" s="69"/>
    </row>
    <row r="965" spans="1:18" s="24" customFormat="1" ht="24.9" customHeight="1">
      <c r="A965" s="176"/>
      <c r="B965" s="177"/>
    </row>
    <row r="966" spans="1:18" s="24" customFormat="1" ht="24.9" customHeight="1">
      <c r="A966" s="176"/>
      <c r="B966" s="176"/>
      <c r="K966" s="69"/>
      <c r="L966" s="69"/>
      <c r="M966" s="69"/>
      <c r="N966" s="69"/>
      <c r="O966" s="69"/>
      <c r="P966" s="69"/>
      <c r="Q966" s="69"/>
      <c r="R966" s="69"/>
    </row>
    <row r="967" spans="1:18" s="24" customFormat="1" ht="24.9" customHeight="1">
      <c r="A967" s="176"/>
      <c r="B967" s="176"/>
      <c r="K967" s="69"/>
      <c r="L967" s="69"/>
      <c r="M967" s="69"/>
      <c r="N967" s="69"/>
      <c r="O967" s="69"/>
      <c r="P967" s="69"/>
      <c r="Q967" s="69"/>
      <c r="R967" s="69"/>
    </row>
    <row r="968" spans="1:18" s="175" customFormat="1" ht="24.9" customHeight="1">
      <c r="A968" s="176"/>
      <c r="B968" s="177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</row>
    <row r="969" spans="1:18" s="24" customFormat="1" ht="24.9" customHeight="1">
      <c r="A969" s="176"/>
      <c r="B969" s="176"/>
      <c r="K969" s="69"/>
      <c r="L969" s="69"/>
      <c r="M969" s="69"/>
      <c r="N969" s="69"/>
      <c r="O969" s="69"/>
      <c r="P969" s="69"/>
      <c r="Q969" s="69"/>
      <c r="R969" s="69"/>
    </row>
    <row r="970" spans="1:18" s="24" customFormat="1" ht="24.9" customHeight="1">
      <c r="A970" s="176"/>
      <c r="B970" s="177"/>
      <c r="I970" s="123"/>
      <c r="J970" s="123"/>
      <c r="K970" s="88"/>
      <c r="L970" s="88"/>
      <c r="M970" s="88"/>
      <c r="N970" s="88"/>
      <c r="O970" s="88"/>
      <c r="P970" s="88"/>
      <c r="Q970" s="88"/>
      <c r="R970" s="88"/>
    </row>
    <row r="971" spans="1:18" s="24" customFormat="1" ht="24.9" customHeight="1">
      <c r="A971" s="176"/>
      <c r="B971" s="177"/>
    </row>
    <row r="972" spans="1:18" s="24" customFormat="1" ht="24.9" customHeight="1">
      <c r="A972" s="176"/>
      <c r="B972" s="176"/>
    </row>
    <row r="973" spans="1:18" s="24" customFormat="1" ht="24.9" customHeight="1">
      <c r="A973" s="176"/>
      <c r="B973" s="177"/>
      <c r="K973" s="69"/>
      <c r="L973" s="69"/>
      <c r="M973" s="69"/>
      <c r="N973" s="69"/>
      <c r="O973" s="69"/>
      <c r="P973" s="69"/>
      <c r="Q973" s="69"/>
      <c r="R973" s="69"/>
    </row>
    <row r="974" spans="1:18" s="24" customFormat="1" ht="24.9" customHeight="1">
      <c r="A974" s="201"/>
      <c r="B974" s="202"/>
      <c r="C974" s="123"/>
      <c r="D974" s="123"/>
      <c r="E974" s="123"/>
      <c r="F974" s="123"/>
      <c r="G974" s="123"/>
      <c r="H974" s="123"/>
      <c r="K974" s="69"/>
      <c r="L974" s="69"/>
      <c r="M974" s="69"/>
      <c r="N974" s="69"/>
      <c r="O974" s="69"/>
      <c r="P974" s="69"/>
      <c r="Q974" s="69"/>
      <c r="R974" s="69"/>
    </row>
    <row r="975" spans="1:18" s="24" customFormat="1" ht="24.9" customHeight="1">
      <c r="A975" s="176"/>
      <c r="B975" s="176"/>
    </row>
    <row r="976" spans="1:18" s="24" customFormat="1" ht="24.9" customHeight="1">
      <c r="A976" s="176"/>
      <c r="B976" s="176"/>
    </row>
    <row r="977" spans="1:18" s="24" customFormat="1" ht="24.9" customHeight="1">
      <c r="A977" s="176"/>
      <c r="B977" s="177"/>
      <c r="K977" s="69"/>
      <c r="L977" s="69"/>
      <c r="M977" s="69"/>
      <c r="N977" s="69"/>
      <c r="O977" s="69"/>
      <c r="P977" s="69"/>
      <c r="Q977" s="69"/>
      <c r="R977" s="69"/>
    </row>
    <row r="978" spans="1:18" s="175" customFormat="1" ht="24.9" customHeight="1">
      <c r="A978" s="228"/>
      <c r="B978" s="249"/>
      <c r="C978" s="24"/>
      <c r="D978" s="24"/>
      <c r="E978" s="24"/>
      <c r="F978" s="24"/>
      <c r="G978" s="24"/>
      <c r="H978" s="24"/>
      <c r="I978" s="24"/>
      <c r="J978" s="24"/>
      <c r="K978" s="69"/>
      <c r="L978" s="69"/>
      <c r="M978" s="69"/>
      <c r="N978" s="69"/>
      <c r="O978" s="69"/>
      <c r="P978" s="69"/>
      <c r="Q978" s="69"/>
      <c r="R978" s="69"/>
    </row>
    <row r="979" spans="1:18" s="24" customFormat="1" ht="24.9" customHeight="1">
      <c r="A979" s="176"/>
      <c r="B979" s="176"/>
      <c r="K979" s="69"/>
      <c r="L979" s="69"/>
      <c r="M979" s="69"/>
      <c r="N979" s="69"/>
      <c r="O979" s="69"/>
      <c r="P979" s="69"/>
      <c r="Q979" s="69"/>
      <c r="R979" s="69"/>
    </row>
    <row r="980" spans="1:18" s="24" customFormat="1" ht="24.9" customHeight="1">
      <c r="A980" s="176"/>
      <c r="B980" s="176"/>
      <c r="I980" s="123"/>
      <c r="J980" s="123"/>
      <c r="K980" s="69"/>
      <c r="L980" s="69"/>
      <c r="M980" s="69"/>
      <c r="N980" s="69"/>
      <c r="O980" s="69"/>
      <c r="P980" s="69"/>
      <c r="Q980" s="69"/>
      <c r="R980" s="69"/>
    </row>
    <row r="981" spans="1:18" s="123" customFormat="1" ht="41.25" customHeight="1">
      <c r="A981" s="176"/>
      <c r="B981" s="177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</row>
    <row r="982" spans="1:18" s="24" customFormat="1" ht="24.9" customHeight="1">
      <c r="A982" s="176"/>
      <c r="B982" s="177"/>
      <c r="K982" s="69"/>
      <c r="L982" s="69"/>
      <c r="M982" s="69"/>
      <c r="N982" s="69"/>
      <c r="O982" s="69"/>
      <c r="P982" s="69"/>
      <c r="Q982" s="69"/>
      <c r="R982" s="69"/>
    </row>
    <row r="983" spans="1:18" s="24" customFormat="1" ht="24.9" customHeight="1">
      <c r="A983" s="176"/>
      <c r="B983" s="177"/>
    </row>
    <row r="984" spans="1:18" ht="24.9" customHeight="1">
      <c r="A984" s="201"/>
      <c r="B984" s="202"/>
      <c r="C984" s="123"/>
      <c r="D984" s="123"/>
      <c r="E984" s="123"/>
      <c r="F984" s="123"/>
      <c r="G984" s="123"/>
      <c r="H984" s="123"/>
      <c r="I984" s="123"/>
      <c r="J984" s="123"/>
      <c r="K984" s="69"/>
      <c r="L984" s="69"/>
      <c r="M984" s="69"/>
      <c r="N984" s="69"/>
      <c r="O984" s="69"/>
      <c r="P984" s="69"/>
      <c r="Q984" s="69"/>
      <c r="R984" s="69"/>
    </row>
    <row r="985" spans="1:18" s="24" customFormat="1" ht="24.9" customHeight="1">
      <c r="A985" s="176"/>
      <c r="B985" s="176"/>
    </row>
    <row r="986" spans="1:18" s="24" customFormat="1" ht="24.9" customHeight="1">
      <c r="A986" s="176"/>
      <c r="B986" s="177"/>
      <c r="K986" s="69"/>
      <c r="L986" s="69"/>
      <c r="M986" s="69"/>
      <c r="N986" s="69"/>
      <c r="O986" s="69"/>
      <c r="P986" s="69"/>
      <c r="Q986" s="69"/>
      <c r="R986" s="69"/>
    </row>
    <row r="987" spans="1:18" s="24" customFormat="1" ht="24.9" customHeight="1">
      <c r="A987" s="176"/>
      <c r="B987" s="176"/>
    </row>
    <row r="988" spans="1:18" s="24" customFormat="1" ht="24.9" customHeight="1">
      <c r="A988" s="201"/>
      <c r="B988" s="202"/>
      <c r="C988" s="123"/>
      <c r="D988" s="123"/>
      <c r="E988" s="123"/>
      <c r="F988" s="123"/>
      <c r="G988" s="123"/>
      <c r="H988" s="123"/>
    </row>
    <row r="989" spans="1:18" s="24" customFormat="1" ht="24.9" customHeight="1">
      <c r="A989" s="176"/>
      <c r="B989" s="176"/>
      <c r="K989" s="123"/>
      <c r="L989" s="123"/>
      <c r="M989" s="123"/>
      <c r="N989" s="123"/>
      <c r="O989" s="123"/>
      <c r="P989" s="123"/>
      <c r="Q989" s="123"/>
      <c r="R989" s="123"/>
    </row>
    <row r="990" spans="1:18" s="24" customFormat="1" ht="24.9" customHeight="1">
      <c r="A990" s="176"/>
      <c r="B990" s="177"/>
    </row>
    <row r="991" spans="1:18" s="24" customFormat="1" ht="24.9" customHeight="1">
      <c r="A991" s="176"/>
      <c r="B991" s="176"/>
    </row>
    <row r="992" spans="1:18" s="252" customFormat="1" ht="24.9" customHeight="1">
      <c r="A992" s="176"/>
      <c r="B992" s="176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</row>
    <row r="993" spans="1:18" s="24" customFormat="1" ht="24.9" customHeight="1">
      <c r="A993" s="176"/>
      <c r="B993" s="176"/>
      <c r="K993" s="88"/>
      <c r="L993" s="88"/>
      <c r="M993" s="88"/>
      <c r="N993" s="88"/>
      <c r="O993" s="88"/>
      <c r="P993" s="88"/>
      <c r="Q993" s="88"/>
      <c r="R993" s="88"/>
    </row>
    <row r="994" spans="1:18" s="24" customFormat="1" ht="24.9" customHeight="1">
      <c r="A994" s="170"/>
      <c r="B994" s="170"/>
    </row>
    <row r="995" spans="1:18" s="24" customFormat="1" ht="24.9" customHeight="1">
      <c r="A995" s="170"/>
      <c r="B995" s="170"/>
      <c r="K995" s="69"/>
      <c r="L995" s="69"/>
      <c r="M995" s="69"/>
      <c r="N995" s="69"/>
      <c r="O995" s="69"/>
      <c r="P995" s="69"/>
      <c r="Q995" s="69"/>
      <c r="R995" s="69"/>
    </row>
    <row r="996" spans="1:18" s="24" customFormat="1" ht="24.9" customHeight="1">
      <c r="A996" s="170"/>
      <c r="B996" s="170"/>
      <c r="K996" s="69"/>
      <c r="L996" s="69"/>
      <c r="M996" s="69"/>
      <c r="N996" s="69"/>
      <c r="O996" s="69"/>
      <c r="P996" s="69"/>
      <c r="Q996" s="69"/>
      <c r="R996" s="69"/>
    </row>
    <row r="997" spans="1:18" s="24" customFormat="1" ht="24.9" customHeight="1">
      <c r="A997" s="253"/>
      <c r="B997" s="254"/>
      <c r="K997" s="69"/>
      <c r="L997" s="69"/>
      <c r="M997" s="69"/>
      <c r="N997" s="69"/>
      <c r="O997" s="69"/>
      <c r="P997" s="69"/>
      <c r="Q997" s="69"/>
      <c r="R997" s="69"/>
    </row>
    <row r="998" spans="1:18" s="24" customFormat="1" ht="24.9" customHeight="1">
      <c r="A998" s="203"/>
      <c r="B998" s="203"/>
      <c r="K998" s="69"/>
      <c r="L998" s="69"/>
      <c r="M998" s="69"/>
      <c r="N998" s="69"/>
      <c r="O998" s="69"/>
      <c r="P998" s="69"/>
      <c r="Q998" s="69"/>
      <c r="R998" s="69"/>
    </row>
    <row r="999" spans="1:18" s="24" customFormat="1" ht="24.9" customHeight="1">
      <c r="A999" s="185"/>
      <c r="B999" s="186"/>
    </row>
    <row r="1000" spans="1:18" s="24" customFormat="1" ht="24.9" customHeight="1">
      <c r="A1000" s="228"/>
      <c r="B1000" s="249"/>
      <c r="K1000" s="69"/>
      <c r="L1000" s="69"/>
      <c r="M1000" s="69"/>
      <c r="N1000" s="69"/>
      <c r="O1000" s="69"/>
      <c r="P1000" s="69"/>
      <c r="Q1000" s="69"/>
      <c r="R1000" s="69"/>
    </row>
    <row r="1001" spans="1:18" s="24" customFormat="1" ht="24.9" customHeight="1">
      <c r="A1001" s="176"/>
      <c r="B1001" s="177"/>
      <c r="K1001" s="190" t="e">
        <f>#REF!</f>
        <v>#REF!</v>
      </c>
      <c r="L1001" s="69"/>
      <c r="M1001" s="69"/>
      <c r="N1001" s="69"/>
      <c r="O1001" s="69"/>
      <c r="P1001" s="69"/>
      <c r="Q1001" s="69"/>
      <c r="R1001" s="69"/>
    </row>
    <row r="1002" spans="1:18" s="24" customFormat="1" ht="24.9" customHeight="1">
      <c r="A1002" s="176"/>
      <c r="B1002" s="177"/>
    </row>
    <row r="1003" spans="1:18" s="24" customFormat="1" ht="24.9" customHeight="1">
      <c r="A1003" s="176"/>
      <c r="B1003" s="176"/>
      <c r="K1003" s="69"/>
      <c r="L1003" s="69"/>
      <c r="M1003" s="69"/>
      <c r="N1003" s="69"/>
      <c r="O1003" s="69"/>
      <c r="P1003" s="69"/>
      <c r="Q1003" s="69"/>
      <c r="R1003" s="69"/>
    </row>
    <row r="1004" spans="1:18" s="24" customFormat="1" ht="24.9" customHeight="1">
      <c r="A1004" s="176"/>
      <c r="B1004" s="177"/>
      <c r="K1004" s="69"/>
      <c r="L1004" s="69"/>
      <c r="M1004" s="69"/>
      <c r="N1004" s="69"/>
      <c r="O1004" s="69"/>
      <c r="P1004" s="69"/>
      <c r="Q1004" s="69"/>
      <c r="R1004" s="69"/>
    </row>
    <row r="1005" spans="1:18" s="24" customFormat="1" ht="24.9" customHeight="1">
      <c r="A1005" s="176"/>
      <c r="B1005" s="177"/>
      <c r="K1005" s="69"/>
      <c r="L1005" s="69"/>
      <c r="M1005" s="69"/>
      <c r="N1005" s="69"/>
      <c r="O1005" s="69"/>
      <c r="P1005" s="69"/>
      <c r="Q1005" s="69"/>
      <c r="R1005" s="69"/>
    </row>
    <row r="1006" spans="1:18" s="24" customFormat="1" ht="24.9" customHeight="1">
      <c r="A1006" s="176"/>
      <c r="B1006" s="176"/>
      <c r="K1006" s="69"/>
      <c r="L1006" s="69"/>
      <c r="M1006" s="69"/>
      <c r="N1006" s="69"/>
      <c r="O1006" s="69"/>
      <c r="P1006" s="69"/>
      <c r="Q1006" s="69"/>
      <c r="R1006" s="69"/>
    </row>
    <row r="1007" spans="1:18" s="24" customFormat="1" ht="24.9" customHeight="1">
      <c r="A1007" s="176"/>
      <c r="B1007" s="177"/>
      <c r="K1007" s="69"/>
      <c r="L1007" s="69"/>
      <c r="M1007" s="69"/>
      <c r="N1007" s="69"/>
      <c r="O1007" s="69"/>
      <c r="P1007" s="69"/>
      <c r="Q1007" s="69"/>
      <c r="R1007" s="69"/>
    </row>
    <row r="1008" spans="1:18" s="24" customFormat="1" ht="24.9" customHeight="1">
      <c r="A1008" s="176"/>
      <c r="B1008" s="177"/>
    </row>
    <row r="1009" spans="1:18" s="24" customFormat="1" ht="24.9" customHeight="1">
      <c r="A1009" s="176"/>
      <c r="B1009" s="177"/>
    </row>
    <row r="1010" spans="1:18" s="24" customFormat="1" ht="24.9" customHeight="1">
      <c r="A1010" s="176"/>
      <c r="B1010" s="177"/>
      <c r="K1010" s="69"/>
      <c r="L1010" s="69"/>
      <c r="M1010" s="69"/>
      <c r="N1010" s="69"/>
      <c r="O1010" s="69"/>
      <c r="P1010" s="69"/>
      <c r="Q1010" s="69"/>
      <c r="R1010" s="69"/>
    </row>
    <row r="1011" spans="1:18" s="24" customFormat="1" ht="24.9" customHeight="1">
      <c r="A1011" s="176"/>
      <c r="B1011" s="177"/>
    </row>
    <row r="1012" spans="1:18" s="24" customFormat="1" ht="24.9" customHeight="1">
      <c r="A1012" s="176"/>
      <c r="B1012" s="176"/>
      <c r="K1012" s="69"/>
      <c r="L1012" s="69"/>
      <c r="M1012" s="69"/>
      <c r="N1012" s="69"/>
      <c r="O1012" s="69"/>
      <c r="P1012" s="69"/>
      <c r="Q1012" s="69"/>
      <c r="R1012" s="69"/>
    </row>
    <row r="1013" spans="1:18" s="24" customFormat="1" ht="24.9" customHeight="1">
      <c r="A1013" s="176"/>
      <c r="B1013" s="176"/>
    </row>
    <row r="1014" spans="1:18" s="24" customFormat="1" ht="24.9" customHeight="1">
      <c r="A1014" s="176"/>
      <c r="B1014" s="177"/>
      <c r="K1014" s="69"/>
      <c r="L1014" s="69"/>
      <c r="M1014" s="69"/>
      <c r="N1014" s="69"/>
      <c r="O1014" s="69"/>
      <c r="P1014" s="69"/>
      <c r="Q1014" s="69"/>
      <c r="R1014" s="69"/>
    </row>
    <row r="1015" spans="1:18" s="24" customFormat="1" ht="24.9" customHeight="1">
      <c r="A1015" s="176"/>
      <c r="B1015" s="176"/>
    </row>
    <row r="1016" spans="1:18" s="24" customFormat="1" ht="24.9" customHeight="1">
      <c r="A1016" s="176"/>
      <c r="B1016" s="177"/>
      <c r="K1016" s="69"/>
      <c r="L1016" s="69"/>
      <c r="M1016" s="69"/>
      <c r="N1016" s="69"/>
      <c r="O1016" s="69"/>
      <c r="P1016" s="69"/>
      <c r="Q1016" s="69"/>
      <c r="R1016" s="69"/>
    </row>
    <row r="1017" spans="1:18" s="24" customFormat="1" ht="24.9" customHeight="1">
      <c r="A1017" s="176"/>
      <c r="B1017" s="176"/>
      <c r="K1017" s="73"/>
      <c r="L1017" s="73"/>
      <c r="M1017" s="73"/>
      <c r="N1017" s="73"/>
      <c r="O1017" s="73"/>
      <c r="P1017" s="73"/>
      <c r="Q1017" s="73"/>
      <c r="R1017" s="73"/>
    </row>
    <row r="1018" spans="1:18" s="24" customFormat="1" ht="24.9" customHeight="1">
      <c r="A1018" s="228"/>
      <c r="B1018" s="249"/>
    </row>
    <row r="1019" spans="1:18" s="24" customFormat="1" ht="24.9" customHeight="1">
      <c r="A1019" s="176"/>
      <c r="B1019" s="176"/>
      <c r="K1019" s="69"/>
      <c r="L1019" s="69"/>
      <c r="M1019" s="69"/>
      <c r="N1019" s="69"/>
      <c r="O1019" s="69"/>
      <c r="P1019" s="69"/>
      <c r="Q1019" s="69"/>
      <c r="R1019" s="69"/>
    </row>
    <row r="1020" spans="1:18" s="24" customFormat="1" ht="24.9" customHeight="1">
      <c r="A1020" s="176"/>
      <c r="B1020" s="177"/>
    </row>
    <row r="1021" spans="1:18" s="24" customFormat="1" ht="24.9" customHeight="1">
      <c r="A1021" s="176"/>
      <c r="B1021" s="177"/>
      <c r="K1021" s="123"/>
      <c r="L1021" s="123"/>
      <c r="M1021" s="123"/>
      <c r="N1021" s="123"/>
      <c r="O1021" s="123"/>
      <c r="P1021" s="123"/>
      <c r="Q1021" s="123"/>
      <c r="R1021" s="123"/>
    </row>
    <row r="1022" spans="1:18" s="24" customFormat="1" ht="24.9" customHeight="1">
      <c r="A1022" s="176"/>
      <c r="B1022" s="176"/>
    </row>
    <row r="1023" spans="1:18" s="24" customFormat="1" ht="24.9" customHeight="1">
      <c r="A1023" s="176"/>
      <c r="B1023" s="177"/>
      <c r="K1023" s="69"/>
      <c r="L1023" s="69"/>
      <c r="M1023" s="69"/>
      <c r="N1023" s="69"/>
      <c r="O1023" s="69"/>
      <c r="P1023" s="69"/>
      <c r="Q1023" s="69"/>
      <c r="R1023" s="69"/>
    </row>
    <row r="1024" spans="1:18" s="24" customFormat="1" ht="24.9" customHeight="1">
      <c r="A1024" s="176"/>
      <c r="B1024" s="176"/>
    </row>
    <row r="1025" spans="1:18" s="24" customFormat="1" ht="24.9" customHeight="1">
      <c r="A1025" s="201"/>
      <c r="B1025" s="201"/>
      <c r="K1025" s="69"/>
      <c r="L1025" s="69"/>
      <c r="M1025" s="69"/>
      <c r="N1025" s="69"/>
      <c r="O1025" s="69"/>
      <c r="P1025" s="69"/>
      <c r="Q1025" s="69"/>
      <c r="R1025" s="69"/>
    </row>
    <row r="1026" spans="1:18" s="24" customFormat="1" ht="24.9" customHeight="1">
      <c r="A1026" s="176"/>
      <c r="B1026" s="176"/>
      <c r="K1026" s="69"/>
      <c r="L1026" s="69"/>
      <c r="M1026" s="69"/>
      <c r="N1026" s="69"/>
      <c r="O1026" s="69"/>
      <c r="P1026" s="69"/>
      <c r="Q1026" s="69"/>
      <c r="R1026" s="69"/>
    </row>
    <row r="1027" spans="1:18" s="24" customFormat="1" ht="24.9" customHeight="1">
      <c r="A1027" s="176"/>
      <c r="B1027" s="177"/>
      <c r="K1027" s="69"/>
      <c r="L1027" s="69"/>
      <c r="M1027" s="69"/>
      <c r="N1027" s="69"/>
      <c r="O1027" s="69"/>
      <c r="P1027" s="69"/>
      <c r="Q1027" s="69"/>
      <c r="R1027" s="69"/>
    </row>
    <row r="1028" spans="1:18" s="24" customFormat="1" ht="24.9" customHeight="1">
      <c r="A1028" s="176"/>
      <c r="B1028" s="176"/>
      <c r="K1028" s="69"/>
      <c r="L1028" s="69"/>
      <c r="M1028" s="69"/>
      <c r="N1028" s="69"/>
      <c r="O1028" s="69"/>
      <c r="P1028" s="69"/>
      <c r="Q1028" s="69"/>
      <c r="R1028" s="69"/>
    </row>
    <row r="1029" spans="1:18" s="24" customFormat="1" ht="24.9" customHeight="1">
      <c r="A1029" s="176"/>
      <c r="B1029" s="177"/>
    </row>
    <row r="1030" spans="1:18" s="24" customFormat="1" ht="24.9" customHeight="1">
      <c r="A1030" s="176"/>
      <c r="B1030" s="177"/>
      <c r="K1030" s="73"/>
      <c r="L1030" s="73"/>
      <c r="M1030" s="73"/>
      <c r="N1030" s="73"/>
      <c r="O1030" s="73"/>
      <c r="P1030" s="73"/>
      <c r="Q1030" s="73"/>
      <c r="R1030" s="73"/>
    </row>
    <row r="1031" spans="1:18" s="24" customFormat="1" ht="24.9" customHeight="1">
      <c r="A1031" s="176"/>
      <c r="B1031" s="177"/>
    </row>
    <row r="1032" spans="1:18" s="24" customFormat="1" ht="24.9" customHeight="1">
      <c r="A1032" s="176"/>
      <c r="B1032" s="177"/>
      <c r="K1032" s="69"/>
      <c r="L1032" s="69"/>
      <c r="M1032" s="69"/>
      <c r="N1032" s="69"/>
      <c r="O1032" s="69"/>
      <c r="P1032" s="69"/>
      <c r="Q1032" s="69"/>
      <c r="R1032" s="69"/>
    </row>
    <row r="1033" spans="1:18" s="24" customFormat="1" ht="24.9" customHeight="1">
      <c r="A1033" s="176"/>
      <c r="B1033" s="176"/>
      <c r="K1033" s="69"/>
      <c r="L1033" s="69"/>
      <c r="M1033" s="69"/>
      <c r="N1033" s="69"/>
      <c r="O1033" s="69"/>
      <c r="P1033" s="69"/>
      <c r="Q1033" s="69"/>
      <c r="R1033" s="69"/>
    </row>
    <row r="1034" spans="1:18" s="24" customFormat="1" ht="24.9" customHeight="1">
      <c r="A1034" s="176"/>
      <c r="B1034" s="177"/>
      <c r="K1034" s="69"/>
      <c r="L1034" s="69"/>
      <c r="M1034" s="69"/>
      <c r="N1034" s="69"/>
      <c r="O1034" s="69"/>
      <c r="P1034" s="69"/>
      <c r="Q1034" s="69"/>
      <c r="R1034" s="69"/>
    </row>
    <row r="1035" spans="1:18" s="24" customFormat="1" ht="24.9" customHeight="1">
      <c r="A1035" s="176"/>
      <c r="B1035" s="176"/>
    </row>
    <row r="1036" spans="1:18" s="24" customFormat="1" ht="24.9" customHeight="1">
      <c r="A1036" s="176"/>
      <c r="B1036" s="177"/>
      <c r="K1036" s="69"/>
      <c r="L1036" s="69"/>
      <c r="M1036" s="69"/>
      <c r="N1036" s="69"/>
      <c r="O1036" s="69"/>
      <c r="P1036" s="69"/>
      <c r="Q1036" s="69"/>
      <c r="R1036" s="69"/>
    </row>
    <row r="1037" spans="1:18" s="24" customFormat="1" ht="24.9" customHeight="1">
      <c r="A1037" s="176"/>
      <c r="B1037" s="177"/>
      <c r="K1037" s="69"/>
      <c r="L1037" s="69"/>
      <c r="M1037" s="69"/>
      <c r="N1037" s="69"/>
      <c r="O1037" s="69"/>
      <c r="P1037" s="69"/>
      <c r="Q1037" s="69"/>
      <c r="R1037" s="69"/>
    </row>
    <row r="1038" spans="1:18" s="24" customFormat="1" ht="24.9" customHeight="1">
      <c r="A1038" s="176"/>
      <c r="B1038" s="177"/>
      <c r="K1038" s="69"/>
      <c r="L1038" s="69"/>
      <c r="M1038" s="69"/>
      <c r="N1038" s="69"/>
      <c r="O1038" s="69"/>
      <c r="P1038" s="69"/>
      <c r="Q1038" s="69"/>
      <c r="R1038" s="69"/>
    </row>
    <row r="1039" spans="1:18" s="24" customFormat="1" ht="24.9" customHeight="1">
      <c r="A1039" s="176"/>
      <c r="B1039" s="176"/>
    </row>
    <row r="1040" spans="1:18" s="24" customFormat="1" ht="24.9" customHeight="1">
      <c r="A1040" s="176"/>
      <c r="B1040" s="177"/>
      <c r="K1040" s="69"/>
      <c r="L1040" s="69"/>
      <c r="M1040" s="69"/>
      <c r="N1040" s="69"/>
      <c r="O1040" s="69"/>
      <c r="P1040" s="69"/>
      <c r="Q1040" s="69"/>
      <c r="R1040" s="69"/>
    </row>
    <row r="1041" spans="1:18" s="24" customFormat="1" ht="24.9" customHeight="1">
      <c r="A1041" s="176"/>
      <c r="B1041" s="177"/>
      <c r="K1041" s="69"/>
      <c r="L1041" s="69"/>
      <c r="M1041" s="69"/>
      <c r="N1041" s="69"/>
      <c r="O1041" s="69"/>
      <c r="P1041" s="69"/>
      <c r="Q1041" s="69"/>
      <c r="R1041" s="69"/>
    </row>
    <row r="1042" spans="1:18" s="24" customFormat="1" ht="24.9" customHeight="1">
      <c r="A1042" s="176"/>
      <c r="B1042" s="177"/>
      <c r="K1042" s="69"/>
      <c r="L1042" s="69"/>
      <c r="M1042" s="69"/>
      <c r="N1042" s="69"/>
      <c r="O1042" s="69"/>
      <c r="P1042" s="69"/>
      <c r="Q1042" s="69"/>
      <c r="R1042" s="69"/>
    </row>
    <row r="1043" spans="1:18" s="24" customFormat="1" ht="24.9" customHeight="1">
      <c r="A1043" s="176"/>
      <c r="B1043" s="176"/>
    </row>
    <row r="1044" spans="1:18" s="24" customFormat="1" ht="24.9" customHeight="1">
      <c r="A1044" s="176"/>
      <c r="B1044" s="177"/>
    </row>
    <row r="1045" spans="1:18" s="24" customFormat="1" ht="24.9" customHeight="1">
      <c r="A1045" s="176"/>
      <c r="B1045" s="177"/>
    </row>
    <row r="1046" spans="1:18" s="24" customFormat="1" ht="24.9" customHeight="1">
      <c r="A1046" s="176"/>
      <c r="B1046" s="177"/>
      <c r="K1046" s="69"/>
      <c r="L1046" s="69"/>
      <c r="M1046" s="69"/>
      <c r="N1046" s="69"/>
      <c r="O1046" s="69"/>
      <c r="P1046" s="69"/>
      <c r="Q1046" s="69"/>
      <c r="R1046" s="69"/>
    </row>
    <row r="1047" spans="1:18" s="24" customFormat="1" ht="24.9" customHeight="1">
      <c r="A1047" s="176"/>
      <c r="B1047" s="176"/>
      <c r="K1047" s="69"/>
      <c r="L1047" s="69"/>
      <c r="M1047" s="69"/>
      <c r="N1047" s="69"/>
      <c r="O1047" s="69"/>
      <c r="P1047" s="69"/>
      <c r="Q1047" s="69"/>
      <c r="R1047" s="69"/>
    </row>
    <row r="1048" spans="1:18" s="24" customFormat="1" ht="24.9" customHeight="1">
      <c r="A1048" s="176"/>
      <c r="B1048" s="176"/>
      <c r="K1048" s="69"/>
      <c r="L1048" s="69"/>
      <c r="M1048" s="69"/>
      <c r="N1048" s="69"/>
      <c r="O1048" s="69"/>
      <c r="P1048" s="69"/>
      <c r="Q1048" s="69"/>
      <c r="R1048" s="69"/>
    </row>
    <row r="1049" spans="1:18" s="24" customFormat="1" ht="24.9" customHeight="1">
      <c r="A1049" s="176"/>
      <c r="B1049" s="176"/>
    </row>
    <row r="1050" spans="1:18" s="24" customFormat="1" ht="24.9" customHeight="1">
      <c r="A1050" s="176"/>
      <c r="B1050" s="177"/>
    </row>
    <row r="1051" spans="1:18" s="24" customFormat="1" ht="24.9" customHeight="1">
      <c r="A1051" s="176"/>
      <c r="B1051" s="177"/>
      <c r="K1051" s="69"/>
      <c r="L1051" s="69"/>
      <c r="M1051" s="69"/>
      <c r="N1051" s="69"/>
      <c r="O1051" s="69"/>
      <c r="P1051" s="69"/>
      <c r="Q1051" s="69"/>
      <c r="R1051" s="69"/>
    </row>
    <row r="1052" spans="1:18" s="24" customFormat="1" ht="24.9" customHeight="1">
      <c r="A1052" s="176"/>
      <c r="B1052" s="177"/>
      <c r="K1052" s="69"/>
      <c r="L1052" s="69"/>
      <c r="M1052" s="69"/>
      <c r="N1052" s="69"/>
      <c r="O1052" s="69"/>
      <c r="P1052" s="69"/>
      <c r="Q1052" s="69"/>
      <c r="R1052" s="69"/>
    </row>
    <row r="1053" spans="1:18" s="24" customFormat="1" ht="24.9" customHeight="1">
      <c r="A1053" s="176"/>
      <c r="B1053" s="176"/>
      <c r="K1053" s="69"/>
      <c r="L1053" s="69"/>
      <c r="M1053" s="69"/>
      <c r="N1053" s="69"/>
      <c r="O1053" s="69"/>
      <c r="P1053" s="69"/>
      <c r="Q1053" s="69"/>
      <c r="R1053" s="69"/>
    </row>
    <row r="1054" spans="1:18" s="24" customFormat="1" ht="24.9" customHeight="1">
      <c r="A1054" s="176"/>
      <c r="B1054" s="176"/>
      <c r="K1054" s="69"/>
      <c r="L1054" s="69"/>
      <c r="M1054" s="69"/>
      <c r="N1054" s="69"/>
      <c r="O1054" s="69"/>
      <c r="P1054" s="69"/>
      <c r="Q1054" s="69"/>
      <c r="R1054" s="69"/>
    </row>
    <row r="1055" spans="1:18" s="24" customFormat="1" ht="24.9" customHeight="1">
      <c r="A1055" s="176"/>
      <c r="B1055" s="177"/>
    </row>
    <row r="1056" spans="1:18" s="24" customFormat="1" ht="24.9" customHeight="1">
      <c r="A1056" s="176"/>
      <c r="B1056" s="177"/>
      <c r="I1056" s="123"/>
      <c r="J1056" s="123"/>
      <c r="K1056" s="88"/>
      <c r="L1056" s="88"/>
      <c r="M1056" s="88"/>
      <c r="N1056" s="88"/>
      <c r="O1056" s="88"/>
      <c r="P1056" s="88"/>
      <c r="Q1056" s="88"/>
      <c r="R1056" s="88"/>
    </row>
    <row r="1057" spans="1:18" s="24" customFormat="1" ht="24.9" customHeight="1">
      <c r="A1057" s="176"/>
      <c r="B1057" s="177"/>
      <c r="I1057" s="123"/>
      <c r="J1057" s="123"/>
    </row>
    <row r="1058" spans="1:18" s="24" customFormat="1" ht="24.9" customHeight="1">
      <c r="A1058" s="176"/>
      <c r="B1058" s="177"/>
      <c r="K1058" s="69"/>
      <c r="L1058" s="69"/>
      <c r="M1058" s="69"/>
      <c r="N1058" s="69"/>
      <c r="O1058" s="69"/>
      <c r="P1058" s="69"/>
      <c r="Q1058" s="69"/>
      <c r="R1058" s="69"/>
    </row>
    <row r="1059" spans="1:18" s="24" customFormat="1" ht="24.9" customHeight="1">
      <c r="A1059" s="170"/>
      <c r="B1059" s="170"/>
      <c r="K1059" s="69"/>
      <c r="L1059" s="69"/>
      <c r="M1059" s="69"/>
      <c r="N1059" s="69"/>
      <c r="O1059" s="69"/>
      <c r="P1059" s="69"/>
      <c r="Q1059" s="69"/>
      <c r="R1059" s="69"/>
    </row>
    <row r="1060" spans="1:18" s="24" customFormat="1" ht="24.9" customHeight="1">
      <c r="A1060" s="172"/>
      <c r="B1060" s="173"/>
      <c r="C1060" s="123"/>
      <c r="D1060" s="123"/>
      <c r="E1060" s="123"/>
      <c r="F1060" s="123"/>
      <c r="G1060" s="123"/>
      <c r="H1060" s="123"/>
    </row>
    <row r="1061" spans="1:18" s="24" customFormat="1" ht="30" customHeight="1">
      <c r="A1061" s="172"/>
      <c r="B1061" s="172"/>
      <c r="C1061" s="123"/>
      <c r="D1061" s="123"/>
      <c r="E1061" s="123"/>
      <c r="F1061" s="123"/>
      <c r="G1061" s="123"/>
      <c r="H1061" s="123"/>
    </row>
    <row r="1062" spans="1:18" s="24" customFormat="1" ht="24.9" customHeight="1">
      <c r="A1062" s="170"/>
      <c r="B1062" s="171"/>
    </row>
    <row r="1063" spans="1:18" s="24" customFormat="1" ht="24.9" customHeight="1">
      <c r="A1063" s="170"/>
      <c r="B1063" s="171"/>
    </row>
    <row r="1064" spans="1:18" s="24" customFormat="1" ht="24.9" customHeight="1">
      <c r="A1064" s="170"/>
      <c r="B1064" s="170"/>
    </row>
    <row r="1065" spans="1:18" s="24" customFormat="1" ht="24.9" customHeight="1">
      <c r="A1065" s="170"/>
      <c r="B1065" s="170"/>
    </row>
    <row r="1066" spans="1:18" s="24" customFormat="1" ht="24.9" customHeight="1">
      <c r="A1066" s="170"/>
      <c r="B1066" s="170"/>
      <c r="K1066" s="69"/>
      <c r="L1066" s="69"/>
      <c r="M1066" s="69"/>
      <c r="N1066" s="69"/>
      <c r="O1066" s="69"/>
      <c r="P1066" s="69"/>
      <c r="Q1066" s="69"/>
      <c r="R1066" s="69"/>
    </row>
    <row r="1067" spans="1:18" s="24" customFormat="1" ht="24.9" customHeight="1">
      <c r="A1067" s="170"/>
      <c r="B1067" s="170"/>
      <c r="K1067" s="69"/>
      <c r="L1067" s="69"/>
      <c r="M1067" s="69"/>
      <c r="N1067" s="69"/>
      <c r="O1067" s="69"/>
      <c r="P1067" s="69"/>
      <c r="Q1067" s="69"/>
      <c r="R1067" s="69"/>
    </row>
    <row r="1068" spans="1:18" s="24" customFormat="1" ht="24.9" customHeight="1">
      <c r="A1068" s="170"/>
      <c r="B1068" s="170"/>
      <c r="K1068" s="69"/>
      <c r="L1068" s="69"/>
      <c r="M1068" s="69"/>
      <c r="N1068" s="69"/>
      <c r="O1068" s="69"/>
      <c r="P1068" s="69"/>
      <c r="Q1068" s="69"/>
      <c r="R1068" s="69"/>
    </row>
    <row r="1069" spans="1:18" s="24" customFormat="1" ht="24.9" customHeight="1">
      <c r="A1069" s="170"/>
      <c r="B1069" s="170"/>
      <c r="K1069" s="69"/>
      <c r="L1069" s="69"/>
      <c r="M1069" s="69"/>
      <c r="N1069" s="69"/>
      <c r="O1069" s="69"/>
      <c r="P1069" s="69"/>
      <c r="Q1069" s="69"/>
      <c r="R1069" s="69"/>
    </row>
    <row r="1070" spans="1:18" s="24" customFormat="1" ht="24.9" customHeight="1">
      <c r="A1070" s="170"/>
      <c r="B1070" s="171"/>
      <c r="K1070" s="69"/>
      <c r="L1070" s="69"/>
      <c r="M1070" s="69"/>
      <c r="N1070" s="69"/>
      <c r="O1070" s="69"/>
      <c r="P1070" s="69"/>
      <c r="Q1070" s="69"/>
      <c r="R1070" s="69"/>
    </row>
    <row r="1071" spans="1:18" s="24" customFormat="1" ht="30" customHeight="1">
      <c r="A1071" s="170"/>
      <c r="B1071" s="171"/>
    </row>
    <row r="1072" spans="1:18" s="24" customFormat="1" ht="30" customHeight="1">
      <c r="A1072" s="170"/>
      <c r="B1072" s="171"/>
      <c r="K1072" s="69"/>
      <c r="L1072" s="69"/>
      <c r="M1072" s="69"/>
      <c r="N1072" s="69"/>
      <c r="O1072" s="69"/>
      <c r="P1072" s="69"/>
      <c r="Q1072" s="69"/>
      <c r="R1072" s="69"/>
    </row>
    <row r="1073" spans="1:18" s="24" customFormat="1" ht="30" customHeight="1">
      <c r="A1073" s="170"/>
      <c r="B1073" s="171"/>
    </row>
    <row r="1074" spans="1:18" s="24" customFormat="1" ht="30" customHeight="1">
      <c r="A1074" s="170"/>
      <c r="B1074" s="171"/>
      <c r="K1074" s="69"/>
      <c r="L1074" s="69"/>
      <c r="M1074" s="69"/>
      <c r="N1074" s="69"/>
      <c r="O1074" s="69"/>
      <c r="P1074" s="69"/>
      <c r="Q1074" s="69"/>
      <c r="R1074" s="69"/>
    </row>
    <row r="1075" spans="1:18" s="24" customFormat="1" ht="30" customHeight="1">
      <c r="A1075" s="170"/>
      <c r="B1075" s="170"/>
    </row>
    <row r="1076" spans="1:18" s="24" customFormat="1" ht="30" customHeight="1">
      <c r="A1076" s="170"/>
      <c r="B1076" s="171"/>
      <c r="K1076" s="190" t="e">
        <f>#REF!</f>
        <v>#REF!</v>
      </c>
      <c r="L1076" s="69"/>
      <c r="M1076" s="69"/>
      <c r="N1076" s="69"/>
      <c r="O1076" s="69"/>
      <c r="P1076" s="69"/>
      <c r="Q1076" s="69"/>
      <c r="R1076" s="69"/>
    </row>
    <row r="1077" spans="1:18" s="24" customFormat="1" ht="30" customHeight="1">
      <c r="A1077" s="170"/>
      <c r="B1077" s="170"/>
      <c r="K1077" s="69"/>
      <c r="L1077" s="69"/>
      <c r="M1077" s="69"/>
      <c r="N1077" s="69"/>
      <c r="O1077" s="69"/>
      <c r="P1077" s="69"/>
      <c r="Q1077" s="69"/>
      <c r="R1077" s="69"/>
    </row>
    <row r="1078" spans="1:18" s="24" customFormat="1" ht="30" customHeight="1">
      <c r="A1078" s="170"/>
      <c r="B1078" s="171"/>
      <c r="K1078" s="69"/>
      <c r="L1078" s="69"/>
      <c r="M1078" s="69"/>
      <c r="N1078" s="69"/>
      <c r="O1078" s="69"/>
      <c r="P1078" s="69"/>
      <c r="Q1078" s="69"/>
      <c r="R1078" s="69"/>
    </row>
    <row r="1079" spans="1:18" s="24" customFormat="1" ht="30" customHeight="1">
      <c r="A1079" s="170"/>
      <c r="B1079" s="170"/>
      <c r="K1079" s="69"/>
      <c r="L1079" s="69"/>
      <c r="M1079" s="69"/>
      <c r="N1079" s="69"/>
      <c r="O1079" s="69"/>
      <c r="P1079" s="69"/>
      <c r="Q1079" s="69"/>
      <c r="R1079" s="69"/>
    </row>
    <row r="1080" spans="1:18" s="24" customFormat="1" ht="30" customHeight="1">
      <c r="A1080" s="170"/>
      <c r="B1080" s="171"/>
    </row>
    <row r="1081" spans="1:18" s="24" customFormat="1" ht="30" customHeight="1">
      <c r="A1081" s="170"/>
      <c r="B1081" s="171"/>
      <c r="K1081" s="69"/>
      <c r="L1081" s="69"/>
      <c r="M1081" s="69"/>
      <c r="N1081" s="69"/>
      <c r="O1081" s="69"/>
      <c r="P1081" s="69"/>
      <c r="Q1081" s="69"/>
      <c r="R1081" s="69"/>
    </row>
    <row r="1082" spans="1:18" s="24" customFormat="1" ht="30" customHeight="1">
      <c r="A1082" s="170"/>
      <c r="B1082" s="171"/>
      <c r="K1082" s="69"/>
      <c r="L1082" s="69"/>
      <c r="M1082" s="69"/>
      <c r="N1082" s="69"/>
      <c r="O1082" s="69"/>
      <c r="P1082" s="69"/>
      <c r="Q1082" s="69"/>
      <c r="R1082" s="69"/>
    </row>
    <row r="1083" spans="1:18" s="24" customFormat="1" ht="46.5" customHeight="1">
      <c r="A1083" s="170"/>
      <c r="B1083" s="171"/>
      <c r="K1083" s="73"/>
      <c r="L1083" s="73"/>
      <c r="M1083" s="73"/>
      <c r="N1083" s="73"/>
      <c r="O1083" s="73"/>
      <c r="P1083" s="73"/>
      <c r="Q1083" s="73"/>
      <c r="R1083" s="73"/>
    </row>
    <row r="1084" spans="1:18" s="24" customFormat="1" ht="30" customHeight="1">
      <c r="A1084" s="170"/>
      <c r="B1084" s="170"/>
    </row>
    <row r="1085" spans="1:18" s="24" customFormat="1" ht="30" customHeight="1">
      <c r="A1085" s="170"/>
      <c r="B1085" s="171"/>
    </row>
    <row r="1086" spans="1:18" s="24" customFormat="1" ht="30" customHeight="1">
      <c r="A1086" s="170"/>
      <c r="B1086" s="171"/>
      <c r="K1086" s="69"/>
      <c r="L1086" s="69"/>
      <c r="M1086" s="69"/>
      <c r="N1086" s="69"/>
      <c r="O1086" s="69"/>
      <c r="P1086" s="69"/>
      <c r="Q1086" s="69"/>
      <c r="R1086" s="69"/>
    </row>
    <row r="1087" spans="1:18" s="24" customFormat="1" ht="30" customHeight="1">
      <c r="A1087" s="176"/>
      <c r="B1087" s="177"/>
    </row>
    <row r="1088" spans="1:18" s="24" customFormat="1" ht="30" customHeight="1">
      <c r="A1088" s="170"/>
      <c r="B1088" s="170"/>
      <c r="K1088" s="69"/>
      <c r="L1088" s="69"/>
      <c r="M1088" s="69"/>
      <c r="N1088" s="69"/>
      <c r="O1088" s="69"/>
      <c r="P1088" s="69"/>
      <c r="Q1088" s="69"/>
      <c r="R1088" s="69"/>
    </row>
    <row r="1089" spans="1:18" s="24" customFormat="1" ht="30" customHeight="1">
      <c r="A1089" s="203"/>
      <c r="B1089" s="203"/>
    </row>
    <row r="1090" spans="1:18" s="24" customFormat="1" ht="30" customHeight="1">
      <c r="A1090" s="185"/>
      <c r="B1090" s="186"/>
      <c r="K1090" s="69"/>
      <c r="L1090" s="69"/>
      <c r="M1090" s="69"/>
      <c r="N1090" s="69"/>
      <c r="O1090" s="69"/>
      <c r="P1090" s="69"/>
      <c r="Q1090" s="69"/>
      <c r="R1090" s="69"/>
    </row>
    <row r="1091" spans="1:18" s="24" customFormat="1" ht="30" customHeight="1">
      <c r="A1091" s="228"/>
      <c r="B1091" s="228"/>
    </row>
    <row r="1092" spans="1:18" s="24" customFormat="1" ht="30" customHeight="1">
      <c r="A1092" s="176"/>
      <c r="B1092" s="177"/>
      <c r="K1092" s="69"/>
      <c r="L1092" s="69"/>
      <c r="M1092" s="69"/>
      <c r="N1092" s="69"/>
      <c r="O1092" s="69"/>
      <c r="P1092" s="69"/>
      <c r="Q1092" s="69"/>
      <c r="R1092" s="69"/>
    </row>
    <row r="1093" spans="1:18" s="24" customFormat="1" ht="30" customHeight="1">
      <c r="A1093" s="176"/>
      <c r="B1093" s="176"/>
      <c r="K1093" s="69"/>
      <c r="L1093" s="69"/>
      <c r="M1093" s="69"/>
      <c r="N1093" s="69"/>
      <c r="O1093" s="69"/>
      <c r="P1093" s="69"/>
      <c r="Q1093" s="69"/>
      <c r="R1093" s="69"/>
    </row>
    <row r="1094" spans="1:18" s="24" customFormat="1" ht="30" customHeight="1">
      <c r="A1094" s="176"/>
      <c r="B1094" s="177"/>
    </row>
    <row r="1095" spans="1:18" s="24" customFormat="1" ht="45.75" customHeight="1">
      <c r="A1095" s="176"/>
      <c r="B1095" s="176"/>
      <c r="K1095" s="69"/>
      <c r="L1095" s="69"/>
      <c r="M1095" s="69"/>
      <c r="N1095" s="69"/>
      <c r="O1095" s="69"/>
      <c r="P1095" s="69"/>
      <c r="Q1095" s="69"/>
      <c r="R1095" s="69"/>
    </row>
    <row r="1096" spans="1:18" s="24" customFormat="1" ht="30" customHeight="1">
      <c r="A1096" s="176"/>
      <c r="B1096" s="177"/>
    </row>
    <row r="1097" spans="1:18" s="24" customFormat="1" ht="30" customHeight="1">
      <c r="A1097" s="176"/>
      <c r="B1097" s="177"/>
      <c r="K1097" s="69"/>
      <c r="L1097" s="69"/>
      <c r="M1097" s="69"/>
      <c r="N1097" s="69"/>
      <c r="O1097" s="69"/>
      <c r="P1097" s="69"/>
      <c r="Q1097" s="69"/>
      <c r="R1097" s="69"/>
    </row>
    <row r="1098" spans="1:18" s="24" customFormat="1" ht="30" customHeight="1">
      <c r="A1098" s="176"/>
      <c r="B1098" s="176"/>
    </row>
    <row r="1099" spans="1:18" s="24" customFormat="1" ht="30" customHeight="1">
      <c r="A1099" s="176"/>
      <c r="B1099" s="177"/>
      <c r="K1099" s="69"/>
      <c r="L1099" s="69"/>
      <c r="M1099" s="69"/>
      <c r="N1099" s="69"/>
      <c r="O1099" s="69"/>
      <c r="P1099" s="69"/>
      <c r="Q1099" s="69"/>
      <c r="R1099" s="69"/>
    </row>
    <row r="1100" spans="1:18" s="123" customFormat="1" ht="30" customHeight="1">
      <c r="A1100" s="176"/>
      <c r="B1100" s="176"/>
      <c r="C1100" s="24"/>
      <c r="D1100" s="24"/>
      <c r="E1100" s="24"/>
      <c r="F1100" s="24"/>
      <c r="G1100" s="24"/>
      <c r="H1100" s="24"/>
      <c r="I1100" s="24"/>
      <c r="J1100" s="24"/>
      <c r="K1100" s="69"/>
      <c r="L1100" s="69"/>
      <c r="M1100" s="69"/>
      <c r="N1100" s="69"/>
      <c r="O1100" s="69"/>
      <c r="P1100" s="69"/>
      <c r="Q1100" s="69"/>
      <c r="R1100" s="69"/>
    </row>
    <row r="1101" spans="1:18" s="24" customFormat="1" ht="30" customHeight="1">
      <c r="A1101" s="176"/>
      <c r="B1101" s="177"/>
    </row>
    <row r="1102" spans="1:18" s="24" customFormat="1" ht="30" customHeight="1">
      <c r="A1102" s="176"/>
      <c r="B1102" s="176"/>
    </row>
    <row r="1103" spans="1:18" s="24" customFormat="1" ht="30" customHeight="1">
      <c r="A1103" s="176"/>
      <c r="B1103" s="177"/>
    </row>
    <row r="1104" spans="1:18" s="24" customFormat="1" ht="30" customHeight="1">
      <c r="A1104" s="176"/>
      <c r="B1104" s="177"/>
      <c r="K1104" s="69"/>
      <c r="L1104" s="69"/>
      <c r="M1104" s="69"/>
      <c r="N1104" s="69"/>
      <c r="O1104" s="69"/>
      <c r="P1104" s="69"/>
      <c r="Q1104" s="69"/>
      <c r="R1104" s="69"/>
    </row>
    <row r="1105" spans="1:18" s="24" customFormat="1" ht="30" customHeight="1">
      <c r="A1105" s="176"/>
      <c r="B1105" s="176"/>
      <c r="K1105" s="69"/>
      <c r="L1105" s="69"/>
      <c r="M1105" s="69"/>
      <c r="N1105" s="69"/>
      <c r="O1105" s="69"/>
      <c r="P1105" s="69"/>
      <c r="Q1105" s="69"/>
      <c r="R1105" s="69"/>
    </row>
    <row r="1106" spans="1:18" s="24" customFormat="1" ht="30" customHeight="1">
      <c r="A1106" s="228"/>
      <c r="B1106" s="228"/>
      <c r="K1106" s="69"/>
      <c r="L1106" s="69"/>
      <c r="M1106" s="69"/>
      <c r="N1106" s="69"/>
      <c r="O1106" s="69"/>
      <c r="P1106" s="69"/>
      <c r="Q1106" s="69"/>
      <c r="R1106" s="69"/>
    </row>
    <row r="1107" spans="1:18" s="24" customFormat="1" ht="30" customHeight="1">
      <c r="A1107" s="176"/>
      <c r="B1107" s="176"/>
      <c r="K1107" s="69"/>
      <c r="L1107" s="69"/>
      <c r="M1107" s="69"/>
      <c r="N1107" s="69"/>
      <c r="O1107" s="69"/>
      <c r="P1107" s="69"/>
      <c r="Q1107" s="69"/>
      <c r="R1107" s="69"/>
    </row>
    <row r="1108" spans="1:18" s="24" customFormat="1" ht="30" customHeight="1">
      <c r="A1108" s="176"/>
      <c r="B1108" s="177"/>
    </row>
    <row r="1109" spans="1:18" s="24" customFormat="1" ht="30" customHeight="1">
      <c r="A1109" s="176"/>
      <c r="B1109" s="177"/>
    </row>
    <row r="1110" spans="1:18" s="24" customFormat="1" ht="30" customHeight="1">
      <c r="A1110" s="176"/>
      <c r="B1110" s="177"/>
      <c r="K1110" s="69"/>
      <c r="L1110" s="69"/>
      <c r="M1110" s="69"/>
      <c r="N1110" s="69"/>
      <c r="O1110" s="69"/>
      <c r="P1110" s="69"/>
      <c r="Q1110" s="69"/>
      <c r="R1110" s="69"/>
    </row>
    <row r="1111" spans="1:18" s="24" customFormat="1" ht="30" customHeight="1">
      <c r="A1111" s="176"/>
      <c r="B1111" s="177"/>
    </row>
    <row r="1112" spans="1:18" s="24" customFormat="1" ht="30" customHeight="1">
      <c r="A1112" s="176"/>
      <c r="B1112" s="176"/>
    </row>
    <row r="1113" spans="1:18" s="24" customFormat="1" ht="30" customHeight="1">
      <c r="A1113" s="176"/>
      <c r="B1113" s="176"/>
    </row>
    <row r="1114" spans="1:18" s="24" customFormat="1" ht="30" customHeight="1">
      <c r="A1114" s="176"/>
      <c r="B1114" s="177"/>
      <c r="K1114" s="69"/>
      <c r="L1114" s="69"/>
      <c r="M1114" s="69"/>
      <c r="N1114" s="69"/>
      <c r="O1114" s="69"/>
      <c r="P1114" s="69"/>
      <c r="Q1114" s="69"/>
      <c r="R1114" s="69"/>
    </row>
    <row r="1115" spans="1:18" s="24" customFormat="1" ht="30" customHeight="1">
      <c r="A1115" s="176"/>
      <c r="B1115" s="176"/>
      <c r="K1115" s="69"/>
      <c r="L1115" s="69"/>
      <c r="M1115" s="69"/>
      <c r="N1115" s="69"/>
      <c r="O1115" s="69"/>
      <c r="P1115" s="69"/>
      <c r="Q1115" s="69"/>
      <c r="R1115" s="69"/>
    </row>
    <row r="1116" spans="1:18" s="24" customFormat="1" ht="30" customHeight="1">
      <c r="A1116" s="176"/>
      <c r="B1116" s="176"/>
    </row>
    <row r="1117" spans="1:18" s="24" customFormat="1" ht="30" customHeight="1">
      <c r="A1117" s="176"/>
      <c r="B1117" s="176"/>
      <c r="K1117" s="69"/>
      <c r="L1117" s="69"/>
      <c r="M1117" s="69"/>
      <c r="N1117" s="69"/>
      <c r="O1117" s="69"/>
      <c r="P1117" s="69"/>
      <c r="Q1117" s="69"/>
      <c r="R1117" s="69"/>
    </row>
    <row r="1118" spans="1:18" s="24" customFormat="1" ht="47.25" customHeight="1">
      <c r="A1118" s="176"/>
      <c r="B1118" s="177"/>
      <c r="K1118" s="69"/>
      <c r="L1118" s="69"/>
      <c r="M1118" s="69"/>
      <c r="N1118" s="69"/>
      <c r="O1118" s="69"/>
      <c r="P1118" s="69"/>
      <c r="Q1118" s="69"/>
      <c r="R1118" s="69"/>
    </row>
    <row r="1119" spans="1:18" s="24" customFormat="1" ht="30" customHeight="1">
      <c r="A1119" s="176"/>
      <c r="B1119" s="177"/>
    </row>
    <row r="1120" spans="1:18" s="24" customFormat="1" ht="30" customHeight="1">
      <c r="A1120" s="176"/>
      <c r="B1120" s="176"/>
      <c r="K1120" s="69"/>
      <c r="L1120" s="69"/>
      <c r="M1120" s="69"/>
      <c r="N1120" s="69"/>
      <c r="O1120" s="69"/>
      <c r="P1120" s="69"/>
      <c r="Q1120" s="69"/>
      <c r="R1120" s="69"/>
    </row>
    <row r="1121" spans="1:18" s="24" customFormat="1" ht="30" customHeight="1">
      <c r="A1121" s="176"/>
      <c r="B1121" s="177"/>
    </row>
    <row r="1122" spans="1:18" s="24" customFormat="1" ht="30" customHeight="1">
      <c r="A1122" s="176"/>
      <c r="B1122" s="177"/>
      <c r="K1122" s="69"/>
      <c r="L1122" s="69"/>
      <c r="M1122" s="69"/>
      <c r="N1122" s="69"/>
      <c r="O1122" s="69"/>
      <c r="P1122" s="69"/>
      <c r="Q1122" s="69"/>
      <c r="R1122" s="69"/>
    </row>
    <row r="1123" spans="1:18" s="24" customFormat="1" ht="30" customHeight="1">
      <c r="A1123" s="176"/>
      <c r="B1123" s="176"/>
      <c r="K1123" s="69"/>
      <c r="L1123" s="69"/>
      <c r="M1123" s="69"/>
      <c r="N1123" s="69"/>
      <c r="O1123" s="69"/>
      <c r="P1123" s="69"/>
      <c r="Q1123" s="69"/>
      <c r="R1123" s="69"/>
    </row>
    <row r="1124" spans="1:18" s="24" customFormat="1" ht="30" customHeight="1">
      <c r="A1124" s="176"/>
      <c r="B1124" s="177"/>
      <c r="K1124" s="69"/>
      <c r="L1124" s="69"/>
      <c r="M1124" s="69"/>
      <c r="N1124" s="69"/>
      <c r="O1124" s="69"/>
      <c r="P1124" s="69"/>
      <c r="Q1124" s="69"/>
      <c r="R1124" s="69"/>
    </row>
    <row r="1125" spans="1:18" s="24" customFormat="1" ht="30" customHeight="1">
      <c r="A1125" s="176"/>
      <c r="B1125" s="176"/>
      <c r="K1125" s="69"/>
      <c r="L1125" s="69"/>
      <c r="M1125" s="69"/>
      <c r="N1125" s="69"/>
      <c r="O1125" s="69"/>
      <c r="P1125" s="69"/>
      <c r="Q1125" s="69"/>
      <c r="R1125" s="69"/>
    </row>
    <row r="1126" spans="1:18" s="24" customFormat="1" ht="30" customHeight="1">
      <c r="A1126" s="176"/>
      <c r="B1126" s="177"/>
      <c r="K1126" s="69"/>
      <c r="L1126" s="69"/>
      <c r="M1126" s="69"/>
      <c r="N1126" s="69"/>
      <c r="O1126" s="69"/>
      <c r="P1126" s="69"/>
      <c r="Q1126" s="69"/>
      <c r="R1126" s="69"/>
    </row>
    <row r="1127" spans="1:18" s="24" customFormat="1" ht="30" customHeight="1">
      <c r="A1127" s="176"/>
      <c r="B1127" s="177"/>
      <c r="K1127" s="69"/>
      <c r="L1127" s="69"/>
      <c r="M1127" s="69"/>
      <c r="N1127" s="69"/>
      <c r="O1127" s="69"/>
      <c r="P1127" s="69"/>
      <c r="Q1127" s="69"/>
      <c r="R1127" s="69"/>
    </row>
    <row r="1128" spans="1:18" s="24" customFormat="1" ht="30" customHeight="1">
      <c r="A1128" s="176"/>
      <c r="B1128" s="177"/>
    </row>
    <row r="1129" spans="1:18" s="24" customFormat="1" ht="30" customHeight="1">
      <c r="A1129" s="176"/>
      <c r="B1129" s="177"/>
      <c r="K1129" s="73"/>
      <c r="L1129" s="73"/>
      <c r="M1129" s="73"/>
      <c r="N1129" s="73"/>
      <c r="O1129" s="73"/>
      <c r="P1129" s="73"/>
      <c r="Q1129" s="73"/>
      <c r="R1129" s="73"/>
    </row>
    <row r="1130" spans="1:18" s="24" customFormat="1" ht="30" customHeight="1">
      <c r="A1130" s="176"/>
      <c r="B1130" s="177"/>
    </row>
    <row r="1131" spans="1:18" s="24" customFormat="1" ht="30" customHeight="1">
      <c r="A1131" s="176"/>
      <c r="B1131" s="177"/>
      <c r="K1131" s="69"/>
      <c r="L1131" s="69"/>
      <c r="M1131" s="69"/>
      <c r="N1131" s="69"/>
      <c r="O1131" s="69"/>
      <c r="P1131" s="69"/>
      <c r="Q1131" s="69"/>
      <c r="R1131" s="69"/>
    </row>
    <row r="1132" spans="1:18" s="24" customFormat="1" ht="30" customHeight="1">
      <c r="A1132" s="176"/>
      <c r="B1132" s="176"/>
      <c r="K1132" s="69"/>
      <c r="L1132" s="69"/>
      <c r="M1132" s="69"/>
      <c r="N1132" s="69"/>
      <c r="O1132" s="69"/>
      <c r="P1132" s="69"/>
      <c r="Q1132" s="69"/>
      <c r="R1132" s="69"/>
    </row>
    <row r="1133" spans="1:18" s="175" customFormat="1" ht="30" customHeight="1">
      <c r="A1133" s="176"/>
      <c r="B1133" s="177"/>
      <c r="C1133" s="24"/>
      <c r="D1133" s="24"/>
      <c r="E1133" s="24"/>
      <c r="F1133" s="24"/>
      <c r="G1133" s="24"/>
      <c r="H1133" s="24"/>
      <c r="I1133" s="24"/>
      <c r="J1133" s="24"/>
      <c r="K1133" s="24"/>
      <c r="L1133" s="24"/>
      <c r="M1133" s="24"/>
      <c r="N1133" s="24"/>
      <c r="O1133" s="24"/>
      <c r="P1133" s="24"/>
      <c r="Q1133" s="24"/>
      <c r="R1133" s="24"/>
    </row>
    <row r="1134" spans="1:18" s="24" customFormat="1" ht="30" customHeight="1">
      <c r="A1134" s="176"/>
      <c r="B1134" s="176"/>
    </row>
    <row r="1135" spans="1:18" s="24" customFormat="1" ht="30" customHeight="1">
      <c r="A1135" s="176"/>
      <c r="B1135" s="177"/>
    </row>
    <row r="1136" spans="1:18" s="24" customFormat="1" ht="30" customHeight="1">
      <c r="A1136" s="176"/>
      <c r="B1136" s="177"/>
    </row>
    <row r="1137" spans="1:18" s="24" customFormat="1" ht="30" customHeight="1">
      <c r="A1137" s="176"/>
      <c r="B1137" s="176"/>
    </row>
    <row r="1138" spans="1:18" s="24" customFormat="1" ht="30" customHeight="1">
      <c r="A1138" s="176"/>
      <c r="B1138" s="176"/>
    </row>
    <row r="1139" spans="1:18" s="24" customFormat="1" ht="30" customHeight="1">
      <c r="A1139" s="176"/>
      <c r="B1139" s="176"/>
    </row>
    <row r="1140" spans="1:18" s="24" customFormat="1" ht="30" customHeight="1">
      <c r="A1140" s="185"/>
      <c r="B1140" s="185"/>
      <c r="K1140" s="69"/>
      <c r="L1140" s="69"/>
      <c r="M1140" s="69"/>
      <c r="N1140" s="69"/>
      <c r="O1140" s="69"/>
      <c r="P1140" s="69"/>
      <c r="Q1140" s="69"/>
      <c r="R1140" s="69"/>
    </row>
    <row r="1141" spans="1:18" s="24" customFormat="1" ht="30" customHeight="1">
      <c r="A1141" s="176"/>
      <c r="B1141" s="176"/>
    </row>
    <row r="1142" spans="1:18" s="24" customFormat="1" ht="30" customHeight="1">
      <c r="A1142" s="176"/>
      <c r="B1142" s="176"/>
    </row>
    <row r="1143" spans="1:18" s="24" customFormat="1" ht="30" customHeight="1">
      <c r="A1143" s="176"/>
      <c r="B1143" s="176"/>
    </row>
    <row r="1144" spans="1:18" s="123" customFormat="1" ht="30" customHeight="1">
      <c r="A1144" s="177"/>
      <c r="B1144" s="177"/>
      <c r="C1144" s="24"/>
      <c r="D1144" s="24"/>
      <c r="E1144" s="24"/>
      <c r="F1144" s="24"/>
      <c r="G1144" s="24"/>
      <c r="H1144" s="24"/>
      <c r="I1144" s="24"/>
      <c r="J1144" s="24"/>
      <c r="K1144" s="24"/>
      <c r="L1144" s="24"/>
      <c r="M1144" s="24"/>
      <c r="N1144" s="24"/>
      <c r="O1144" s="24"/>
      <c r="P1144" s="24"/>
      <c r="Q1144" s="24"/>
      <c r="R1144" s="24"/>
    </row>
    <row r="1145" spans="1:18" s="24" customFormat="1" ht="30" customHeight="1">
      <c r="A1145" s="176"/>
      <c r="B1145" s="176"/>
    </row>
    <row r="1146" spans="1:18" s="24" customFormat="1" ht="30" customHeight="1">
      <c r="A1146" s="176"/>
      <c r="B1146" s="176"/>
      <c r="K1146" s="175"/>
      <c r="L1146" s="175"/>
      <c r="M1146" s="175"/>
      <c r="N1146" s="175"/>
      <c r="O1146" s="175"/>
      <c r="P1146" s="175"/>
      <c r="Q1146" s="175"/>
      <c r="R1146" s="175"/>
    </row>
    <row r="1147" spans="1:18" s="24" customFormat="1" ht="30" customHeight="1">
      <c r="A1147" s="176"/>
      <c r="B1147" s="176"/>
    </row>
    <row r="1148" spans="1:18" s="24" customFormat="1" ht="30" customHeight="1">
      <c r="A1148" s="176"/>
      <c r="B1148" s="176"/>
    </row>
    <row r="1149" spans="1:18" s="24" customFormat="1" ht="30" customHeight="1">
      <c r="A1149" s="176"/>
      <c r="B1149" s="176"/>
    </row>
    <row r="1150" spans="1:18" s="24" customFormat="1" ht="30" customHeight="1">
      <c r="A1150" s="176"/>
      <c r="B1150" s="176"/>
      <c r="K1150" s="123"/>
      <c r="L1150" s="123"/>
      <c r="M1150" s="123"/>
      <c r="N1150" s="123"/>
      <c r="O1150" s="123"/>
      <c r="P1150" s="123"/>
      <c r="Q1150" s="123"/>
      <c r="R1150" s="123"/>
    </row>
    <row r="1151" spans="1:18" s="24" customFormat="1" ht="30" customHeight="1">
      <c r="A1151" s="176"/>
      <c r="B1151" s="176"/>
    </row>
    <row r="1152" spans="1:18" s="123" customFormat="1" ht="30" customHeight="1">
      <c r="A1152" s="176"/>
      <c r="B1152" s="176"/>
      <c r="C1152" s="24"/>
      <c r="D1152" s="24"/>
      <c r="E1152" s="24"/>
      <c r="F1152" s="24"/>
      <c r="G1152" s="24"/>
      <c r="H1152" s="24"/>
      <c r="I1152" s="24"/>
      <c r="J1152" s="24"/>
      <c r="K1152" s="24"/>
      <c r="L1152" s="24"/>
      <c r="M1152" s="24"/>
      <c r="N1152" s="24"/>
      <c r="O1152" s="24"/>
      <c r="P1152" s="24"/>
      <c r="Q1152" s="24"/>
      <c r="R1152" s="24"/>
    </row>
    <row r="1153" spans="1:18" s="24" customFormat="1" ht="30" customHeight="1">
      <c r="A1153" s="176"/>
      <c r="B1153" s="176"/>
    </row>
    <row r="1154" spans="1:18" s="24" customFormat="1" ht="30" customHeight="1">
      <c r="A1154" s="170"/>
      <c r="B1154" s="170"/>
    </row>
    <row r="1155" spans="1:18" s="24" customFormat="1" ht="30" customHeight="1">
      <c r="A1155" s="170"/>
      <c r="B1155" s="170"/>
    </row>
    <row r="1156" spans="1:18" s="24" customFormat="1" ht="30" customHeight="1">
      <c r="A1156" s="203"/>
      <c r="B1156" s="203"/>
      <c r="K1156" s="175"/>
      <c r="L1156" s="175"/>
      <c r="M1156" s="175"/>
      <c r="N1156" s="175"/>
      <c r="O1156" s="175"/>
      <c r="P1156" s="175"/>
      <c r="Q1156" s="175"/>
      <c r="R1156" s="175"/>
    </row>
    <row r="1157" spans="1:18" s="24" customFormat="1" ht="30" customHeight="1">
      <c r="A1157" s="185"/>
      <c r="B1157" s="185"/>
    </row>
    <row r="1158" spans="1:18" s="24" customFormat="1" ht="30" customHeight="1">
      <c r="A1158" s="176"/>
      <c r="B1158" s="176"/>
    </row>
    <row r="1159" spans="1:18" s="24" customFormat="1" ht="30" customHeight="1">
      <c r="A1159" s="176"/>
      <c r="B1159" s="176"/>
      <c r="K1159" s="123"/>
      <c r="L1159" s="123"/>
      <c r="M1159" s="123"/>
      <c r="N1159" s="123"/>
      <c r="O1159" s="123"/>
      <c r="P1159" s="123"/>
      <c r="Q1159" s="123"/>
      <c r="R1159" s="123"/>
    </row>
    <row r="1160" spans="1:18" s="24" customFormat="1" ht="30" customHeight="1">
      <c r="A1160" s="176"/>
      <c r="B1160" s="176"/>
    </row>
    <row r="1161" spans="1:18" s="24" customFormat="1" ht="30" customHeight="1">
      <c r="A1161" s="176"/>
      <c r="B1161" s="176"/>
      <c r="K1161" s="22" t="e">
        <f>#REF!</f>
        <v>#REF!</v>
      </c>
    </row>
    <row r="1162" spans="1:18" s="24" customFormat="1" ht="30" customHeight="1">
      <c r="A1162" s="176"/>
      <c r="B1162" s="176"/>
    </row>
    <row r="1163" spans="1:18" s="24" customFormat="1" ht="30" customHeight="1">
      <c r="A1163" s="201"/>
      <c r="B1163" s="201"/>
    </row>
    <row r="1164" spans="1:18" s="24" customFormat="1" ht="30" customHeight="1">
      <c r="A1164" s="176"/>
      <c r="B1164" s="176"/>
    </row>
    <row r="1165" spans="1:18" s="24" customFormat="1" ht="30" customHeight="1">
      <c r="A1165" s="176"/>
      <c r="B1165" s="176"/>
    </row>
    <row r="1166" spans="1:18" s="24" customFormat="1" ht="30" customHeight="1">
      <c r="A1166" s="176"/>
      <c r="B1166" s="176"/>
    </row>
    <row r="1167" spans="1:18" s="24" customFormat="1" ht="30" customHeight="1">
      <c r="A1167" s="176"/>
      <c r="B1167" s="176"/>
    </row>
    <row r="1168" spans="1:18" s="24" customFormat="1" ht="30" customHeight="1">
      <c r="A1168" s="176"/>
      <c r="B1168" s="176"/>
    </row>
    <row r="1169" spans="1:18" s="24" customFormat="1" ht="30" customHeight="1">
      <c r="A1169" s="176"/>
      <c r="B1169" s="176"/>
    </row>
    <row r="1170" spans="1:18" s="24" customFormat="1" ht="30" customHeight="1">
      <c r="A1170" s="176"/>
      <c r="B1170" s="176"/>
      <c r="I1170" s="123"/>
      <c r="J1170" s="123"/>
      <c r="K1170" s="252"/>
      <c r="L1170" s="252"/>
      <c r="M1170" s="252"/>
      <c r="N1170" s="252"/>
      <c r="O1170" s="252"/>
      <c r="P1170" s="252"/>
      <c r="Q1170" s="252"/>
      <c r="R1170" s="252"/>
    </row>
    <row r="1171" spans="1:18" s="24" customFormat="1" ht="30" customHeight="1">
      <c r="A1171" s="176"/>
      <c r="B1171" s="176"/>
    </row>
    <row r="1172" spans="1:18" s="24" customFormat="1" ht="30" customHeight="1">
      <c r="A1172" s="176"/>
      <c r="B1172" s="176"/>
    </row>
    <row r="1173" spans="1:18" s="24" customFormat="1" ht="30" customHeight="1">
      <c r="A1173" s="176"/>
      <c r="B1173" s="176"/>
    </row>
    <row r="1174" spans="1:18" s="24" customFormat="1" ht="30" customHeight="1">
      <c r="A1174" s="201"/>
      <c r="B1174" s="201"/>
      <c r="C1174" s="123"/>
      <c r="D1174" s="123"/>
      <c r="E1174" s="123"/>
      <c r="F1174" s="123"/>
      <c r="G1174" s="123"/>
      <c r="H1174" s="123"/>
    </row>
    <row r="1175" spans="1:18" s="24" customFormat="1" ht="30" customHeight="1">
      <c r="A1175" s="176"/>
      <c r="B1175" s="176"/>
    </row>
    <row r="1176" spans="1:18" s="24" customFormat="1" ht="30" customHeight="1">
      <c r="A1176" s="176"/>
      <c r="B1176" s="176"/>
    </row>
    <row r="1177" spans="1:18" s="24" customFormat="1" ht="30" customHeight="1">
      <c r="A1177" s="176"/>
      <c r="B1177" s="176"/>
    </row>
    <row r="1178" spans="1:18" s="24" customFormat="1" ht="30" customHeight="1">
      <c r="A1178" s="176"/>
      <c r="B1178" s="176"/>
    </row>
    <row r="1179" spans="1:18" s="24" customFormat="1" ht="30" customHeight="1">
      <c r="A1179" s="176"/>
      <c r="B1179" s="176"/>
    </row>
    <row r="1180" spans="1:18" s="24" customFormat="1" ht="30" customHeight="1">
      <c r="A1180" s="176"/>
      <c r="B1180" s="176"/>
    </row>
    <row r="1181" spans="1:18" s="24" customFormat="1" ht="30" customHeight="1">
      <c r="A1181" s="176"/>
      <c r="B1181" s="176"/>
    </row>
    <row r="1182" spans="1:18" s="24" customFormat="1" ht="30" customHeight="1">
      <c r="A1182" s="176"/>
      <c r="B1182" s="176"/>
    </row>
    <row r="1183" spans="1:18" s="24" customFormat="1" ht="30" customHeight="1">
      <c r="A1183" s="176"/>
      <c r="B1183" s="176"/>
    </row>
    <row r="1184" spans="1:18" s="24" customFormat="1" ht="30" customHeight="1">
      <c r="A1184" s="176"/>
      <c r="B1184" s="176"/>
    </row>
    <row r="1185" spans="1:2" s="24" customFormat="1" ht="30" customHeight="1">
      <c r="A1185" s="176"/>
      <c r="B1185" s="176"/>
    </row>
    <row r="1186" spans="1:2" s="24" customFormat="1" ht="30" customHeight="1">
      <c r="A1186" s="176"/>
      <c r="B1186" s="176"/>
    </row>
    <row r="1187" spans="1:2" s="24" customFormat="1" ht="30" customHeight="1">
      <c r="A1187" s="176"/>
      <c r="B1187" s="176"/>
    </row>
    <row r="1188" spans="1:2" s="24" customFormat="1" ht="30" customHeight="1">
      <c r="A1188" s="176"/>
      <c r="B1188" s="176"/>
    </row>
    <row r="1189" spans="1:2" s="24" customFormat="1" ht="30" customHeight="1">
      <c r="A1189" s="176"/>
      <c r="B1189" s="176"/>
    </row>
    <row r="1190" spans="1:2" s="24" customFormat="1" ht="30" customHeight="1">
      <c r="A1190" s="176"/>
      <c r="B1190" s="176"/>
    </row>
    <row r="1191" spans="1:2" s="24" customFormat="1" ht="30" customHeight="1">
      <c r="A1191" s="176"/>
      <c r="B1191" s="176"/>
    </row>
    <row r="1192" spans="1:2" s="24" customFormat="1" ht="30" customHeight="1">
      <c r="A1192" s="176"/>
      <c r="B1192" s="176"/>
    </row>
    <row r="1193" spans="1:2" s="24" customFormat="1" ht="30" customHeight="1">
      <c r="A1193" s="176"/>
      <c r="B1193" s="176"/>
    </row>
    <row r="1194" spans="1:2" s="24" customFormat="1" ht="30" customHeight="1">
      <c r="A1194" s="176"/>
      <c r="B1194" s="176"/>
    </row>
    <row r="1195" spans="1:2" s="24" customFormat="1" ht="30" customHeight="1">
      <c r="A1195" s="176"/>
      <c r="B1195" s="176"/>
    </row>
    <row r="1196" spans="1:2" s="24" customFormat="1" ht="30" customHeight="1">
      <c r="A1196" s="176"/>
      <c r="B1196" s="176"/>
    </row>
    <row r="1197" spans="1:2" s="24" customFormat="1" ht="30" customHeight="1">
      <c r="A1197" s="176"/>
      <c r="B1197" s="176"/>
    </row>
    <row r="1198" spans="1:2" s="24" customFormat="1" ht="30" customHeight="1">
      <c r="A1198" s="176"/>
      <c r="B1198" s="176"/>
    </row>
    <row r="1199" spans="1:2" s="24" customFormat="1" ht="30" customHeight="1">
      <c r="A1199" s="176"/>
      <c r="B1199" s="176"/>
    </row>
    <row r="1200" spans="1:2" s="24" customFormat="1" ht="30" customHeight="1">
      <c r="A1200" s="176"/>
      <c r="B1200" s="176"/>
    </row>
    <row r="1201" spans="1:2" s="24" customFormat="1" ht="30" customHeight="1">
      <c r="A1201" s="176"/>
      <c r="B1201" s="176"/>
    </row>
    <row r="1202" spans="1:2" s="24" customFormat="1" ht="30" customHeight="1">
      <c r="A1202" s="176"/>
      <c r="B1202" s="176"/>
    </row>
    <row r="1203" spans="1:2" s="24" customFormat="1" ht="30" customHeight="1">
      <c r="A1203" s="176"/>
      <c r="B1203" s="176"/>
    </row>
    <row r="1204" spans="1:2" s="24" customFormat="1" ht="30" customHeight="1">
      <c r="A1204" s="176"/>
      <c r="B1204" s="176"/>
    </row>
    <row r="1205" spans="1:2" s="24" customFormat="1" ht="30" customHeight="1">
      <c r="A1205" s="176"/>
      <c r="B1205" s="176"/>
    </row>
    <row r="1206" spans="1:2" s="24" customFormat="1" ht="30" customHeight="1">
      <c r="A1206" s="176"/>
      <c r="B1206" s="176"/>
    </row>
    <row r="1207" spans="1:2" s="24" customFormat="1" ht="30" customHeight="1">
      <c r="A1207" s="176"/>
      <c r="B1207" s="176"/>
    </row>
    <row r="1208" spans="1:2" s="24" customFormat="1" ht="30" customHeight="1">
      <c r="A1208" s="176"/>
      <c r="B1208" s="176"/>
    </row>
    <row r="1209" spans="1:2" s="24" customFormat="1" ht="30" customHeight="1">
      <c r="A1209" s="176"/>
      <c r="B1209" s="176"/>
    </row>
    <row r="1210" spans="1:2" s="24" customFormat="1" ht="30" customHeight="1">
      <c r="A1210" s="176"/>
      <c r="B1210" s="176"/>
    </row>
    <row r="1211" spans="1:2" s="24" customFormat="1" ht="30" customHeight="1">
      <c r="A1211" s="176"/>
      <c r="B1211" s="176"/>
    </row>
    <row r="1212" spans="1:2" s="24" customFormat="1" ht="30" customHeight="1">
      <c r="A1212" s="176"/>
      <c r="B1212" s="176"/>
    </row>
    <row r="1213" spans="1:2" s="24" customFormat="1" ht="30" customHeight="1">
      <c r="A1213" s="176"/>
      <c r="B1213" s="176"/>
    </row>
    <row r="1214" spans="1:2" s="24" customFormat="1" ht="30" customHeight="1">
      <c r="A1214" s="176"/>
      <c r="B1214" s="176"/>
    </row>
    <row r="1215" spans="1:2" s="24" customFormat="1" ht="30" customHeight="1">
      <c r="A1215" s="176"/>
      <c r="B1215" s="176"/>
    </row>
    <row r="1216" spans="1:2" s="24" customFormat="1" ht="30" customHeight="1">
      <c r="A1216" s="176"/>
      <c r="B1216" s="176"/>
    </row>
    <row r="1217" spans="1:30" s="123" customFormat="1" ht="30" customHeight="1">
      <c r="A1217" s="176"/>
      <c r="B1217" s="176"/>
      <c r="C1217" s="24"/>
      <c r="D1217" s="24"/>
      <c r="E1217" s="24"/>
      <c r="F1217" s="24"/>
      <c r="G1217" s="24"/>
      <c r="H1217" s="24"/>
      <c r="I1217" s="24"/>
      <c r="J1217" s="24"/>
      <c r="K1217" s="24"/>
      <c r="L1217" s="24"/>
      <c r="M1217" s="24"/>
      <c r="N1217" s="24"/>
      <c r="O1217" s="24"/>
      <c r="P1217" s="24"/>
      <c r="Q1217" s="24"/>
      <c r="R1217" s="24"/>
      <c r="S1217" s="24"/>
      <c r="T1217" s="24"/>
      <c r="U1217" s="24"/>
      <c r="V1217" s="24"/>
      <c r="W1217" s="24"/>
      <c r="X1217" s="24"/>
      <c r="Y1217" s="24"/>
      <c r="Z1217" s="24"/>
      <c r="AA1217" s="24"/>
      <c r="AB1217" s="24"/>
      <c r="AC1217" s="24"/>
      <c r="AD1217" s="24"/>
    </row>
    <row r="1218" spans="1:30" s="24" customFormat="1" ht="30" customHeight="1">
      <c r="A1218" s="176"/>
      <c r="B1218" s="176"/>
    </row>
    <row r="1219" spans="1:30" s="24" customFormat="1" ht="30" customHeight="1">
      <c r="A1219" s="176"/>
      <c r="B1219" s="176"/>
    </row>
    <row r="1220" spans="1:30" s="24" customFormat="1" ht="30" customHeight="1">
      <c r="A1220" s="176"/>
      <c r="B1220" s="176"/>
    </row>
    <row r="1221" spans="1:30" s="24" customFormat="1" ht="30" customHeight="1">
      <c r="A1221" s="176"/>
      <c r="B1221" s="176"/>
    </row>
    <row r="1222" spans="1:30" s="24" customFormat="1" ht="30" customHeight="1">
      <c r="A1222" s="176"/>
      <c r="B1222" s="176"/>
    </row>
    <row r="1223" spans="1:30" s="175" customFormat="1" ht="30" customHeight="1">
      <c r="A1223" s="176"/>
      <c r="B1223" s="176"/>
      <c r="C1223" s="24"/>
      <c r="D1223" s="24"/>
      <c r="E1223" s="24"/>
      <c r="F1223" s="24"/>
      <c r="G1223" s="24"/>
      <c r="H1223" s="24"/>
      <c r="I1223" s="24"/>
      <c r="J1223" s="24"/>
      <c r="K1223" s="24"/>
      <c r="L1223" s="24"/>
      <c r="M1223" s="24"/>
      <c r="N1223" s="24"/>
      <c r="O1223" s="24"/>
      <c r="P1223" s="24"/>
      <c r="Q1223" s="24"/>
      <c r="R1223" s="24"/>
    </row>
    <row r="1224" spans="1:30" s="24" customFormat="1" ht="30" customHeight="1">
      <c r="A1224" s="176"/>
      <c r="B1224" s="176"/>
    </row>
    <row r="1225" spans="1:30" s="24" customFormat="1" ht="30" customHeight="1">
      <c r="A1225" s="176"/>
      <c r="B1225" s="176"/>
    </row>
    <row r="1226" spans="1:30" s="24" customFormat="1" ht="30" customHeight="1">
      <c r="A1226" s="176"/>
      <c r="B1226" s="176"/>
      <c r="S1226" s="123"/>
      <c r="T1226" s="123"/>
      <c r="U1226" s="123"/>
      <c r="V1226" s="123"/>
      <c r="W1226" s="123"/>
      <c r="X1226" s="123"/>
      <c r="Y1226" s="123"/>
      <c r="Z1226" s="123"/>
      <c r="AA1226" s="123"/>
      <c r="AB1226" s="123"/>
      <c r="AC1226" s="123"/>
      <c r="AD1226" s="123"/>
    </row>
    <row r="1227" spans="1:30" s="24" customFormat="1" ht="30" customHeight="1">
      <c r="A1227" s="176"/>
      <c r="B1227" s="176"/>
    </row>
    <row r="1228" spans="1:30" s="24" customFormat="1" ht="30" customHeight="1">
      <c r="A1228" s="176"/>
      <c r="B1228" s="176"/>
    </row>
    <row r="1229" spans="1:30" s="24" customFormat="1" ht="30" customHeight="1">
      <c r="A1229" s="176"/>
      <c r="B1229" s="176"/>
    </row>
    <row r="1230" spans="1:30" s="24" customFormat="1" ht="30" customHeight="1">
      <c r="A1230" s="176"/>
      <c r="B1230" s="176"/>
    </row>
    <row r="1231" spans="1:30" s="24" customFormat="1" ht="30" customHeight="1">
      <c r="A1231" s="176"/>
      <c r="B1231" s="176"/>
    </row>
    <row r="1232" spans="1:30" s="24" customFormat="1" ht="30" customHeight="1">
      <c r="A1232" s="176"/>
      <c r="B1232" s="176"/>
    </row>
    <row r="1233" spans="1:30" s="24" customFormat="1" ht="30" customHeight="1">
      <c r="A1233" s="176"/>
      <c r="B1233" s="176"/>
    </row>
    <row r="1234" spans="1:30" s="24" customFormat="1" ht="30" customHeight="1">
      <c r="A1234" s="176"/>
      <c r="B1234" s="176"/>
    </row>
    <row r="1235" spans="1:30" s="24" customFormat="1" ht="30" customHeight="1">
      <c r="A1235" s="176"/>
      <c r="B1235" s="176"/>
    </row>
    <row r="1236" spans="1:30" s="24" customFormat="1" ht="30" customHeight="1">
      <c r="A1236" s="176"/>
      <c r="B1236" s="176"/>
    </row>
    <row r="1237" spans="1:30" s="24" customFormat="1" ht="30" customHeight="1">
      <c r="A1237" s="176"/>
      <c r="B1237" s="176"/>
      <c r="K1237" s="22" t="e">
        <f>#REF!</f>
        <v>#REF!</v>
      </c>
    </row>
    <row r="1238" spans="1:30" s="24" customFormat="1" ht="30" customHeight="1">
      <c r="A1238" s="176"/>
      <c r="B1238" s="176"/>
    </row>
    <row r="1239" spans="1:30" s="123" customFormat="1" ht="30" customHeight="1">
      <c r="A1239" s="176"/>
      <c r="B1239" s="176"/>
      <c r="C1239" s="24"/>
      <c r="D1239" s="24"/>
      <c r="E1239" s="24"/>
      <c r="F1239" s="24"/>
      <c r="G1239" s="24"/>
      <c r="H1239" s="24"/>
      <c r="I1239" s="24"/>
      <c r="J1239" s="24"/>
      <c r="K1239" s="22" t="e">
        <f>#REF!+K199+K279+K352+K434+K504+K598+K676+K762+K843+K932+K1001+K1076+K1161+K1237</f>
        <v>#REF!</v>
      </c>
      <c r="L1239" s="24"/>
      <c r="M1239" s="24"/>
      <c r="N1239" s="24"/>
      <c r="O1239" s="24"/>
      <c r="P1239" s="24"/>
      <c r="Q1239" s="24"/>
      <c r="R1239" s="24"/>
      <c r="S1239" s="24"/>
      <c r="T1239" s="24"/>
      <c r="U1239" s="24"/>
      <c r="V1239" s="24"/>
      <c r="W1239" s="24"/>
      <c r="X1239" s="24"/>
      <c r="Y1239" s="24"/>
      <c r="Z1239" s="24"/>
      <c r="AA1239" s="24"/>
      <c r="AB1239" s="24"/>
      <c r="AC1239" s="24"/>
      <c r="AD1239" s="24"/>
    </row>
    <row r="1240" spans="1:30" s="24" customFormat="1" ht="30" customHeight="1">
      <c r="A1240" s="176"/>
      <c r="B1240" s="176"/>
      <c r="K1240" s="22" t="e">
        <f>K1239/15</f>
        <v>#REF!</v>
      </c>
    </row>
    <row r="1241" spans="1:30" s="24" customFormat="1" ht="30" customHeight="1">
      <c r="A1241" s="176"/>
      <c r="B1241" s="176"/>
    </row>
    <row r="1242" spans="1:30" s="24" customFormat="1" ht="30" customHeight="1">
      <c r="A1242" s="176"/>
      <c r="B1242" s="176"/>
    </row>
    <row r="1243" spans="1:30" s="24" customFormat="1" ht="30" customHeight="1">
      <c r="A1243" s="176"/>
      <c r="B1243" s="176"/>
    </row>
    <row r="1244" spans="1:30" s="24" customFormat="1" ht="30" customHeight="1">
      <c r="A1244" s="255"/>
      <c r="B1244" s="255"/>
    </row>
    <row r="1245" spans="1:30" s="24" customFormat="1" ht="30" customHeight="1">
      <c r="A1245" s="255"/>
      <c r="B1245" s="255"/>
    </row>
    <row r="1246" spans="1:30" s="24" customFormat="1" ht="30" customHeight="1">
      <c r="A1246" s="255"/>
      <c r="B1246" s="255"/>
    </row>
    <row r="1247" spans="1:30" s="24" customFormat="1" ht="30" customHeight="1">
      <c r="A1247" s="170"/>
      <c r="B1247" s="170"/>
    </row>
    <row r="1248" spans="1:30" s="24" customFormat="1" ht="30" customHeight="1">
      <c r="A1248" s="203"/>
      <c r="B1248" s="203"/>
      <c r="S1248" s="123"/>
      <c r="T1248" s="123"/>
      <c r="U1248" s="123"/>
      <c r="V1248" s="123"/>
      <c r="W1248" s="123"/>
      <c r="X1248" s="123"/>
      <c r="Y1248" s="123"/>
      <c r="Z1248" s="123"/>
      <c r="AA1248" s="123"/>
      <c r="AB1248" s="123"/>
      <c r="AC1248" s="123"/>
      <c r="AD1248" s="123"/>
    </row>
    <row r="1249" spans="1:7" s="24" customFormat="1" ht="30" customHeight="1">
      <c r="A1249" s="185"/>
      <c r="B1249" s="185"/>
    </row>
    <row r="1250" spans="1:7" s="24" customFormat="1" ht="30" customHeight="1">
      <c r="A1250" s="176"/>
      <c r="B1250" s="176"/>
    </row>
    <row r="1251" spans="1:7" s="24" customFormat="1" ht="30" customHeight="1">
      <c r="A1251" s="176"/>
      <c r="B1251" s="176"/>
      <c r="C1251" s="24">
        <v>100</v>
      </c>
      <c r="D1251" s="24">
        <v>6.1</v>
      </c>
      <c r="E1251" s="24">
        <v>10.5</v>
      </c>
      <c r="F1251" s="24">
        <v>9.8000000000000007</v>
      </c>
      <c r="G1251" s="24">
        <v>158</v>
      </c>
    </row>
    <row r="1252" spans="1:7" s="24" customFormat="1" ht="30" customHeight="1">
      <c r="A1252" s="176"/>
      <c r="B1252" s="176"/>
    </row>
    <row r="1253" spans="1:7" s="24" customFormat="1" ht="30" customHeight="1">
      <c r="A1253" s="176"/>
      <c r="B1253" s="176"/>
    </row>
    <row r="1254" spans="1:7" s="24" customFormat="1" ht="30" customHeight="1">
      <c r="A1254" s="176"/>
      <c r="B1254" s="176"/>
    </row>
    <row r="1255" spans="1:7" s="24" customFormat="1" ht="30" customHeight="1">
      <c r="A1255" s="176"/>
      <c r="B1255" s="176"/>
    </row>
    <row r="1256" spans="1:7" s="24" customFormat="1" ht="30" customHeight="1">
      <c r="A1256" s="176"/>
      <c r="B1256" s="176"/>
    </row>
    <row r="1257" spans="1:7" s="24" customFormat="1" ht="30" customHeight="1">
      <c r="A1257" s="176"/>
      <c r="B1257" s="176"/>
    </row>
    <row r="1258" spans="1:7" s="24" customFormat="1" ht="30" customHeight="1">
      <c r="A1258" s="176"/>
      <c r="B1258" s="176"/>
    </row>
    <row r="1259" spans="1:7" s="24" customFormat="1" ht="30" customHeight="1">
      <c r="A1259" s="176"/>
      <c r="B1259" s="176"/>
    </row>
    <row r="1260" spans="1:7" s="24" customFormat="1" ht="30" customHeight="1">
      <c r="A1260" s="176"/>
      <c r="B1260" s="176"/>
    </row>
    <row r="1261" spans="1:7" s="24" customFormat="1" ht="30" customHeight="1">
      <c r="A1261" s="176"/>
      <c r="B1261" s="176"/>
    </row>
    <row r="1262" spans="1:7" s="24" customFormat="1" ht="30" customHeight="1">
      <c r="A1262" s="176"/>
      <c r="B1262" s="176"/>
    </row>
    <row r="1263" spans="1:7" s="24" customFormat="1" ht="30" customHeight="1">
      <c r="A1263" s="176"/>
      <c r="B1263" s="176"/>
    </row>
    <row r="1264" spans="1:7" s="24" customFormat="1" ht="30" customHeight="1">
      <c r="A1264" s="176"/>
      <c r="B1264" s="176"/>
    </row>
    <row r="1265" spans="1:18" s="24" customFormat="1" ht="30" customHeight="1">
      <c r="A1265" s="176"/>
      <c r="B1265" s="176"/>
    </row>
    <row r="1266" spans="1:18" s="24" customFormat="1" ht="30" customHeight="1">
      <c r="A1266" s="176"/>
      <c r="B1266" s="176"/>
    </row>
    <row r="1267" spans="1:18" s="24" customFormat="1" ht="30" customHeight="1">
      <c r="A1267" s="176"/>
      <c r="B1267" s="176"/>
    </row>
    <row r="1268" spans="1:18" s="24" customFormat="1" ht="30" customHeight="1">
      <c r="A1268" s="176"/>
      <c r="B1268" s="176"/>
    </row>
    <row r="1269" spans="1:18" s="24" customFormat="1" ht="30" customHeight="1">
      <c r="A1269" s="176"/>
      <c r="B1269" s="176"/>
    </row>
    <row r="1270" spans="1:18" s="24" customFormat="1" ht="30" customHeight="1">
      <c r="A1270" s="176"/>
      <c r="B1270" s="176"/>
    </row>
    <row r="1271" spans="1:18" s="24" customFormat="1" ht="30" customHeight="1">
      <c r="A1271" s="176"/>
      <c r="B1271" s="176"/>
    </row>
    <row r="1272" spans="1:18" s="24" customFormat="1" ht="30" customHeight="1">
      <c r="A1272" s="176"/>
      <c r="B1272" s="176"/>
    </row>
    <row r="1273" spans="1:18" s="24" customFormat="1" ht="30" customHeight="1">
      <c r="A1273" s="176"/>
      <c r="B1273" s="176"/>
    </row>
    <row r="1274" spans="1:18" s="24" customFormat="1" ht="30" customHeight="1">
      <c r="A1274" s="176"/>
      <c r="B1274" s="176"/>
    </row>
    <row r="1275" spans="1:18" s="24" customFormat="1" ht="30" customHeight="1">
      <c r="A1275" s="176"/>
      <c r="B1275" s="176"/>
    </row>
    <row r="1276" spans="1:18" s="24" customFormat="1" ht="30" customHeight="1">
      <c r="A1276" s="176"/>
      <c r="B1276" s="176"/>
    </row>
    <row r="1277" spans="1:18" s="24" customFormat="1" ht="30" customHeight="1">
      <c r="A1277" s="176"/>
      <c r="B1277" s="176"/>
    </row>
    <row r="1278" spans="1:18" s="24" customFormat="1" ht="30" customHeight="1">
      <c r="A1278" s="176"/>
      <c r="B1278" s="176"/>
      <c r="I1278" s="123"/>
      <c r="J1278" s="123"/>
      <c r="K1278" s="123"/>
      <c r="L1278" s="123"/>
      <c r="M1278" s="123"/>
      <c r="N1278" s="123"/>
      <c r="O1278" s="123"/>
      <c r="P1278" s="123"/>
      <c r="Q1278" s="123"/>
      <c r="R1278" s="123"/>
    </row>
    <row r="1279" spans="1:18" s="24" customFormat="1" ht="30" customHeight="1">
      <c r="A1279" s="176"/>
      <c r="B1279" s="176"/>
    </row>
    <row r="1280" spans="1:18" s="24" customFormat="1" ht="30" customHeight="1">
      <c r="A1280" s="176"/>
      <c r="B1280" s="176"/>
    </row>
    <row r="1281" spans="1:18" s="24" customFormat="1" ht="30" customHeight="1">
      <c r="A1281" s="176"/>
      <c r="B1281" s="176"/>
    </row>
    <row r="1282" spans="1:18" s="24" customFormat="1" ht="30" customHeight="1">
      <c r="A1282" s="201"/>
      <c r="B1282" s="201"/>
      <c r="C1282" s="123"/>
      <c r="D1282" s="123"/>
      <c r="E1282" s="123"/>
      <c r="F1282" s="123"/>
      <c r="G1282" s="123"/>
      <c r="H1282" s="123"/>
    </row>
    <row r="1283" spans="1:18" s="24" customFormat="1" ht="30" customHeight="1">
      <c r="A1283" s="176"/>
      <c r="B1283" s="176"/>
    </row>
    <row r="1284" spans="1:18" s="175" customFormat="1" ht="30" customHeight="1">
      <c r="A1284" s="176"/>
      <c r="B1284" s="176"/>
      <c r="C1284" s="24"/>
      <c r="D1284" s="24"/>
      <c r="E1284" s="24"/>
      <c r="F1284" s="24"/>
      <c r="G1284" s="24"/>
      <c r="H1284" s="24"/>
      <c r="I1284" s="24"/>
      <c r="J1284" s="24"/>
      <c r="K1284" s="24"/>
      <c r="L1284" s="24"/>
      <c r="M1284" s="24"/>
      <c r="N1284" s="24"/>
      <c r="O1284" s="24"/>
      <c r="P1284" s="24"/>
      <c r="Q1284" s="24"/>
      <c r="R1284" s="24"/>
    </row>
    <row r="1285" spans="1:18" s="24" customFormat="1" ht="30" customHeight="1">
      <c r="A1285" s="176"/>
      <c r="B1285" s="176"/>
    </row>
    <row r="1286" spans="1:18" s="24" customFormat="1" ht="30" customHeight="1">
      <c r="A1286" s="176"/>
      <c r="B1286" s="176"/>
    </row>
    <row r="1287" spans="1:18" s="24" customFormat="1" ht="30" customHeight="1">
      <c r="A1287" s="176"/>
      <c r="B1287" s="176"/>
    </row>
    <row r="1288" spans="1:18" s="24" customFormat="1" ht="30" customHeight="1">
      <c r="A1288" s="176"/>
      <c r="B1288" s="176"/>
    </row>
    <row r="1289" spans="1:18" s="24" customFormat="1" ht="30" customHeight="1">
      <c r="A1289" s="176"/>
      <c r="B1289" s="176"/>
    </row>
    <row r="1290" spans="1:18" s="24" customFormat="1" ht="30" customHeight="1">
      <c r="A1290" s="176"/>
      <c r="B1290" s="176"/>
    </row>
    <row r="1291" spans="1:18" s="24" customFormat="1" ht="30" customHeight="1">
      <c r="A1291" s="176"/>
      <c r="B1291" s="176"/>
    </row>
    <row r="1292" spans="1:18" s="24" customFormat="1" ht="30" customHeight="1">
      <c r="A1292" s="176"/>
      <c r="B1292" s="176"/>
    </row>
    <row r="1293" spans="1:18" s="24" customFormat="1" ht="30" customHeight="1">
      <c r="A1293" s="176"/>
      <c r="B1293" s="176"/>
    </row>
    <row r="1294" spans="1:18" s="24" customFormat="1" ht="30" customHeight="1">
      <c r="A1294" s="176"/>
      <c r="B1294" s="176"/>
    </row>
    <row r="1295" spans="1:18" s="24" customFormat="1" ht="30" customHeight="1">
      <c r="A1295" s="176"/>
      <c r="B1295" s="176"/>
    </row>
    <row r="1296" spans="1:18" s="24" customFormat="1" ht="30" customHeight="1">
      <c r="A1296" s="176"/>
      <c r="B1296" s="176"/>
    </row>
    <row r="1297" spans="1:18" s="175" customFormat="1" ht="30" customHeight="1">
      <c r="A1297" s="176"/>
      <c r="B1297" s="176"/>
      <c r="C1297" s="24"/>
      <c r="D1297" s="24"/>
      <c r="E1297" s="24"/>
      <c r="F1297" s="24"/>
      <c r="G1297" s="24"/>
      <c r="H1297" s="24"/>
      <c r="I1297" s="24"/>
      <c r="J1297" s="24"/>
      <c r="K1297" s="24"/>
      <c r="L1297" s="24"/>
      <c r="M1297" s="24"/>
      <c r="N1297" s="24"/>
      <c r="O1297" s="24"/>
      <c r="P1297" s="24"/>
      <c r="Q1297" s="24"/>
      <c r="R1297" s="24"/>
    </row>
    <row r="1298" spans="1:18" s="24" customFormat="1" ht="42.75" customHeight="1">
      <c r="A1298" s="176"/>
      <c r="B1298" s="176"/>
    </row>
    <row r="1299" spans="1:18" s="24" customFormat="1" ht="38.25" customHeight="1">
      <c r="A1299" s="176"/>
      <c r="B1299" s="176"/>
    </row>
    <row r="1300" spans="1:18" s="24" customFormat="1" ht="32.25" customHeight="1">
      <c r="A1300" s="176"/>
      <c r="B1300" s="176"/>
    </row>
    <row r="1301" spans="1:18" s="24" customFormat="1" ht="30" customHeight="1">
      <c r="A1301" s="176"/>
      <c r="B1301" s="176"/>
    </row>
    <row r="1302" spans="1:18" s="24" customFormat="1" ht="24.9" customHeight="1">
      <c r="A1302" s="176"/>
      <c r="B1302" s="176"/>
    </row>
    <row r="1303" spans="1:18" s="24" customFormat="1" ht="24.9" customHeight="1">
      <c r="A1303" s="176"/>
      <c r="B1303" s="176"/>
    </row>
    <row r="1304" spans="1:18" s="24" customFormat="1" ht="24.9" customHeight="1">
      <c r="A1304" s="176"/>
      <c r="B1304" s="176"/>
    </row>
    <row r="1305" spans="1:18" s="24" customFormat="1" ht="24.9" customHeight="1">
      <c r="A1305" s="176"/>
      <c r="B1305" s="176"/>
    </row>
    <row r="1306" spans="1:18" s="24" customFormat="1" ht="24.9" customHeight="1">
      <c r="A1306" s="176"/>
      <c r="B1306" s="176"/>
    </row>
    <row r="1307" spans="1:18" s="24" customFormat="1" ht="24.9" customHeight="1">
      <c r="A1307" s="176"/>
      <c r="B1307" s="176"/>
    </row>
    <row r="1308" spans="1:18" s="24" customFormat="1" ht="24.9" customHeight="1">
      <c r="A1308" s="176"/>
      <c r="B1308" s="176"/>
    </row>
    <row r="1309" spans="1:18" s="24" customFormat="1" ht="24.9" customHeight="1">
      <c r="A1309" s="176"/>
      <c r="B1309" s="176"/>
    </row>
    <row r="1310" spans="1:18" s="24" customFormat="1" ht="24.9" customHeight="1">
      <c r="A1310" s="176"/>
      <c r="B1310" s="176"/>
    </row>
    <row r="1311" spans="1:18" s="24" customFormat="1" ht="24.9" customHeight="1">
      <c r="A1311" s="176"/>
      <c r="B1311" s="176"/>
      <c r="K1311" s="175"/>
      <c r="L1311" s="175"/>
      <c r="M1311" s="175"/>
      <c r="N1311" s="175"/>
      <c r="O1311" s="175"/>
      <c r="P1311" s="175"/>
      <c r="Q1311" s="175"/>
      <c r="R1311" s="175"/>
    </row>
    <row r="1312" spans="1:18" s="24" customFormat="1" ht="24.9" customHeight="1">
      <c r="A1312" s="176"/>
      <c r="B1312" s="176"/>
    </row>
    <row r="1313" spans="1:18" s="24" customFormat="1" ht="24.9" customHeight="1">
      <c r="A1313" s="176"/>
      <c r="B1313" s="176"/>
    </row>
    <row r="1314" spans="1:18" s="24" customFormat="1" ht="24.9" customHeight="1">
      <c r="A1314" s="176"/>
      <c r="B1314" s="176"/>
    </row>
    <row r="1315" spans="1:18" s="24" customFormat="1" ht="30" customHeight="1">
      <c r="A1315" s="228"/>
      <c r="B1315" s="228"/>
    </row>
    <row r="1316" spans="1:18" s="24" customFormat="1" ht="60" customHeight="1">
      <c r="A1316" s="176"/>
      <c r="B1316" s="176"/>
    </row>
    <row r="1317" spans="1:18" s="24" customFormat="1" ht="24.9" customHeight="1">
      <c r="A1317" s="176"/>
      <c r="B1317" s="176"/>
    </row>
    <row r="1318" spans="1:18" s="24" customFormat="1" ht="24.9" customHeight="1">
      <c r="A1318" s="176"/>
      <c r="B1318" s="176"/>
    </row>
    <row r="1319" spans="1:18" s="24" customFormat="1" ht="24.9" customHeight="1">
      <c r="A1319" s="176"/>
      <c r="B1319" s="176"/>
    </row>
    <row r="1320" spans="1:18" s="24" customFormat="1" ht="24.9" customHeight="1">
      <c r="A1320" s="176"/>
      <c r="B1320" s="176"/>
    </row>
    <row r="1321" spans="1:18" s="24" customFormat="1" ht="24.9" customHeight="1">
      <c r="A1321" s="176"/>
      <c r="B1321" s="176"/>
    </row>
    <row r="1322" spans="1:18" s="24" customFormat="1" ht="24.9" customHeight="1">
      <c r="A1322" s="176"/>
      <c r="B1322" s="176"/>
      <c r="I1322" s="123"/>
      <c r="J1322" s="123"/>
      <c r="K1322" s="123"/>
      <c r="L1322" s="123"/>
      <c r="M1322" s="123"/>
      <c r="N1322" s="123"/>
      <c r="O1322" s="123"/>
      <c r="P1322" s="123"/>
      <c r="Q1322" s="123"/>
      <c r="R1322" s="123"/>
    </row>
    <row r="1323" spans="1:18" s="24" customFormat="1" ht="20.100000000000001" customHeight="1">
      <c r="A1323" s="176"/>
      <c r="B1323" s="176"/>
    </row>
    <row r="1324" spans="1:18" s="24" customFormat="1" ht="20.100000000000001" customHeight="1">
      <c r="A1324" s="176"/>
      <c r="B1324" s="176"/>
    </row>
    <row r="1325" spans="1:18" s="24" customFormat="1" ht="20.100000000000001" customHeight="1">
      <c r="A1325" s="176"/>
      <c r="B1325" s="176"/>
    </row>
    <row r="1326" spans="1:18" s="24" customFormat="1" ht="20.100000000000001" customHeight="1">
      <c r="A1326" s="201"/>
      <c r="B1326" s="201"/>
      <c r="C1326" s="123"/>
      <c r="D1326" s="123"/>
      <c r="E1326" s="123"/>
      <c r="F1326" s="123"/>
      <c r="G1326" s="123"/>
      <c r="H1326" s="123"/>
    </row>
    <row r="1327" spans="1:18" s="24" customFormat="1" ht="20.100000000000001" customHeight="1">
      <c r="A1327" s="176"/>
      <c r="B1327" s="176"/>
    </row>
    <row r="1328" spans="1:18" s="24" customFormat="1" ht="20.100000000000001" customHeight="1">
      <c r="A1328" s="176"/>
      <c r="B1328" s="176"/>
    </row>
    <row r="1329" spans="1:18" s="24" customFormat="1" ht="45" customHeight="1">
      <c r="A1329" s="256"/>
      <c r="B1329" s="256"/>
    </row>
    <row r="1330" spans="1:18" s="24" customFormat="1" ht="20.100000000000001" customHeight="1">
      <c r="A1330" s="256"/>
      <c r="B1330" s="256"/>
      <c r="I1330" s="123"/>
      <c r="J1330" s="123"/>
      <c r="K1330" s="123"/>
      <c r="L1330" s="123"/>
      <c r="M1330" s="123"/>
      <c r="N1330" s="123"/>
      <c r="O1330" s="123"/>
      <c r="P1330" s="123"/>
      <c r="Q1330" s="123"/>
      <c r="R1330" s="123"/>
    </row>
    <row r="1331" spans="1:18" s="24" customFormat="1" ht="20.100000000000001" customHeight="1">
      <c r="A1331" s="242"/>
      <c r="B1331" s="242"/>
    </row>
    <row r="1332" spans="1:18" s="24" customFormat="1" ht="20.100000000000001" customHeight="1">
      <c r="A1332" s="242"/>
      <c r="B1332" s="242"/>
    </row>
    <row r="1333" spans="1:18" s="24" customFormat="1" ht="20.100000000000001" customHeight="1">
      <c r="A1333" s="251"/>
      <c r="B1333" s="251"/>
    </row>
    <row r="1334" spans="1:18" s="24" customFormat="1" ht="20.100000000000001" customHeight="1">
      <c r="A1334" s="217"/>
      <c r="B1334" s="217"/>
      <c r="C1334" s="123"/>
      <c r="D1334" s="123"/>
      <c r="E1334" s="123"/>
      <c r="F1334" s="123"/>
      <c r="G1334" s="123"/>
      <c r="H1334" s="123"/>
    </row>
    <row r="1335" spans="1:18" s="24" customFormat="1" ht="20.100000000000001" customHeight="1">
      <c r="A1335" s="176"/>
      <c r="B1335" s="176"/>
    </row>
    <row r="1336" spans="1:18" s="24" customFormat="1" ht="20.100000000000001" customHeight="1">
      <c r="A1336" s="176"/>
      <c r="B1336" s="176"/>
    </row>
    <row r="1337" spans="1:18" s="24" customFormat="1" ht="20.100000000000001" customHeight="1">
      <c r="A1337" s="176"/>
      <c r="B1337" s="176"/>
    </row>
    <row r="1338" spans="1:18" s="24" customFormat="1" ht="20.100000000000001" customHeight="1">
      <c r="A1338" s="176"/>
      <c r="B1338" s="176"/>
    </row>
    <row r="1339" spans="1:18" s="24" customFormat="1" ht="20.100000000000001" customHeight="1">
      <c r="A1339" s="176"/>
      <c r="B1339" s="176"/>
    </row>
    <row r="1340" spans="1:18" s="24" customFormat="1" ht="20.100000000000001" customHeight="1">
      <c r="A1340" s="176"/>
      <c r="B1340" s="176"/>
    </row>
    <row r="1341" spans="1:18" s="24" customFormat="1" ht="20.100000000000001" customHeight="1">
      <c r="A1341" s="176"/>
      <c r="B1341" s="176"/>
    </row>
    <row r="1342" spans="1:18" s="24" customFormat="1" ht="20.100000000000001" customHeight="1">
      <c r="A1342" s="176"/>
      <c r="B1342" s="176"/>
    </row>
    <row r="1343" spans="1:18" s="24" customFormat="1" ht="20.100000000000001" customHeight="1">
      <c r="A1343" s="176"/>
      <c r="B1343" s="176"/>
    </row>
    <row r="1344" spans="1:18" s="24" customFormat="1" ht="20.100000000000001" customHeight="1">
      <c r="A1344" s="176"/>
      <c r="B1344" s="176"/>
    </row>
    <row r="1345" spans="1:2" s="24" customFormat="1" ht="20.100000000000001" customHeight="1">
      <c r="A1345" s="176"/>
      <c r="B1345" s="176"/>
    </row>
    <row r="1346" spans="1:2" s="24" customFormat="1" ht="20.100000000000001" customHeight="1">
      <c r="A1346" s="176"/>
      <c r="B1346" s="176"/>
    </row>
    <row r="1347" spans="1:2" s="24" customFormat="1" ht="20.100000000000001" customHeight="1">
      <c r="A1347" s="176"/>
      <c r="B1347" s="176"/>
    </row>
    <row r="1348" spans="1:2" s="24" customFormat="1" ht="20.100000000000001" customHeight="1">
      <c r="A1348" s="176"/>
      <c r="B1348" s="176"/>
    </row>
    <row r="1349" spans="1:2" s="24" customFormat="1" ht="20.100000000000001" customHeight="1">
      <c r="A1349" s="176"/>
      <c r="B1349" s="176"/>
    </row>
    <row r="1350" spans="1:2" s="24" customFormat="1" ht="20.100000000000001" customHeight="1">
      <c r="A1350" s="176"/>
      <c r="B1350" s="176"/>
    </row>
    <row r="1351" spans="1:2" s="24" customFormat="1" ht="20.100000000000001" customHeight="1">
      <c r="A1351" s="176"/>
      <c r="B1351" s="176"/>
    </row>
    <row r="1352" spans="1:2" s="24" customFormat="1" ht="20.100000000000001" customHeight="1">
      <c r="A1352" s="176"/>
      <c r="B1352" s="176"/>
    </row>
    <row r="1353" spans="1:2" s="24" customFormat="1" ht="20.100000000000001" customHeight="1">
      <c r="A1353" s="176"/>
      <c r="B1353" s="176"/>
    </row>
    <row r="1354" spans="1:2" s="24" customFormat="1" ht="20.100000000000001" customHeight="1">
      <c r="A1354" s="176"/>
      <c r="B1354" s="176"/>
    </row>
    <row r="1355" spans="1:2" s="24" customFormat="1" ht="20.100000000000001" customHeight="1">
      <c r="A1355" s="176"/>
      <c r="B1355" s="176"/>
    </row>
    <row r="1356" spans="1:2" s="24" customFormat="1" ht="20.100000000000001" customHeight="1">
      <c r="A1356" s="176"/>
      <c r="B1356" s="176"/>
    </row>
    <row r="1357" spans="1:2" s="24" customFormat="1" ht="20.100000000000001" customHeight="1">
      <c r="A1357" s="176"/>
      <c r="B1357" s="176"/>
    </row>
    <row r="1358" spans="1:2" s="24" customFormat="1" ht="20.100000000000001" customHeight="1">
      <c r="A1358" s="176"/>
      <c r="B1358" s="176"/>
    </row>
    <row r="1359" spans="1:2" s="24" customFormat="1" ht="20.100000000000001" customHeight="1">
      <c r="A1359" s="176"/>
      <c r="B1359" s="176"/>
    </row>
    <row r="1360" spans="1:2" s="24" customFormat="1" ht="20.100000000000001" customHeight="1">
      <c r="A1360" s="176"/>
      <c r="B1360" s="176"/>
    </row>
    <row r="1361" spans="1:8" s="24" customFormat="1" ht="20.100000000000001" customHeight="1">
      <c r="A1361" s="176"/>
      <c r="B1361" s="176"/>
    </row>
    <row r="1362" spans="1:8" s="24" customFormat="1" ht="20.100000000000001" customHeight="1">
      <c r="A1362" s="176"/>
      <c r="B1362" s="176"/>
    </row>
    <row r="1363" spans="1:8" s="24" customFormat="1" ht="20.100000000000001" customHeight="1">
      <c r="A1363" s="176"/>
      <c r="B1363" s="176"/>
    </row>
    <row r="1364" spans="1:8" ht="20.100000000000001" customHeight="1">
      <c r="A1364" s="176"/>
      <c r="B1364" s="176"/>
      <c r="C1364" s="24"/>
      <c r="D1364" s="24"/>
      <c r="E1364" s="24"/>
      <c r="F1364" s="24"/>
      <c r="G1364" s="24"/>
      <c r="H1364" s="24"/>
    </row>
    <row r="1365" spans="1:8" ht="20.100000000000001" customHeight="1">
      <c r="A1365" s="176"/>
      <c r="B1365" s="176"/>
      <c r="C1365" s="24"/>
      <c r="D1365" s="24"/>
      <c r="E1365" s="24"/>
      <c r="F1365" s="24"/>
      <c r="G1365" s="24"/>
      <c r="H1365" s="24"/>
    </row>
    <row r="1366" spans="1:8" ht="20.100000000000001" customHeight="1">
      <c r="A1366" s="176"/>
      <c r="B1366" s="176"/>
      <c r="C1366" s="24"/>
      <c r="D1366" s="24"/>
      <c r="E1366" s="24"/>
      <c r="F1366" s="24"/>
      <c r="G1366" s="24"/>
      <c r="H1366" s="24"/>
    </row>
    <row r="1367" spans="1:8" ht="20.100000000000001" customHeight="1">
      <c r="A1367" s="176"/>
      <c r="B1367" s="176"/>
      <c r="C1367" s="24"/>
      <c r="D1367" s="24"/>
      <c r="E1367" s="24"/>
      <c r="F1367" s="24"/>
      <c r="G1367" s="24"/>
      <c r="H1367" s="24"/>
    </row>
  </sheetData>
  <autoFilter ref="A1:A128"/>
  <mergeCells count="41">
    <mergeCell ref="A130:C130"/>
    <mergeCell ref="K750:M750"/>
    <mergeCell ref="A121:C121"/>
    <mergeCell ref="A124:C124"/>
    <mergeCell ref="A125:C125"/>
    <mergeCell ref="A126:D126"/>
    <mergeCell ref="A128:C128"/>
    <mergeCell ref="A84:C84"/>
    <mergeCell ref="A90:C90"/>
    <mergeCell ref="A103:C103"/>
    <mergeCell ref="A113:C113"/>
    <mergeCell ref="A116:C116"/>
    <mergeCell ref="A69:C69"/>
    <mergeCell ref="A70:D70"/>
    <mergeCell ref="A72:C72"/>
    <mergeCell ref="A73:R73"/>
    <mergeCell ref="A74:C74"/>
    <mergeCell ref="A41:C41"/>
    <mergeCell ref="A54:C54"/>
    <mergeCell ref="A59:R59"/>
    <mergeCell ref="A63:C63"/>
    <mergeCell ref="A68:C68"/>
    <mergeCell ref="A23:C23"/>
    <mergeCell ref="A24:D24"/>
    <mergeCell ref="A25:C25"/>
    <mergeCell ref="A26:C26"/>
    <mergeCell ref="A40:C40"/>
    <mergeCell ref="A6:D6"/>
    <mergeCell ref="A8:C8"/>
    <mergeCell ref="A15:C15"/>
    <mergeCell ref="A18:C18"/>
    <mergeCell ref="A22:C22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8.3333333333333301E-2" bottom="4.1666666666666699E-2" header="0.51180555555555496" footer="0.51180555555555496"/>
  <pageSetup paperSize="9" firstPageNumber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383"/>
  <sheetViews>
    <sheetView view="pageBreakPreview" topLeftCell="A109" zoomScaleNormal="100" workbookViewId="0">
      <selection activeCell="C21" sqref="C21"/>
    </sheetView>
  </sheetViews>
  <sheetFormatPr defaultRowHeight="13.8" outlineLevelCol="1"/>
  <cols>
    <col min="1" max="1" width="32" style="15" customWidth="1"/>
    <col min="2" max="2" width="6.88671875" style="16" customWidth="1"/>
    <col min="3" max="3" width="6.21875" style="17" customWidth="1"/>
    <col min="4" max="4" width="7.109375" style="18" customWidth="1"/>
    <col min="5" max="5" width="6.88671875" style="19" customWidth="1"/>
    <col min="6" max="6" width="6.5546875" style="20" customWidth="1"/>
    <col min="7" max="7" width="6.33203125" style="20" customWidth="1"/>
    <col min="8" max="8" width="7.77734375" style="20" customWidth="1"/>
    <col min="9" max="9" width="7.109375" style="21" customWidth="1" outlineLevel="1"/>
    <col min="10" max="10" width="8.21875" style="21" customWidth="1" outlineLevel="1"/>
    <col min="11" max="11" width="6.33203125" style="19" customWidth="1"/>
    <col min="12" max="12" width="6.33203125" style="22" customWidth="1"/>
    <col min="13" max="13" width="5.21875" style="22" customWidth="1"/>
    <col min="14" max="14" width="5.77734375" style="22" customWidth="1"/>
    <col min="15" max="15" width="6.21875" style="23" customWidth="1"/>
    <col min="16" max="16" width="6.77734375" style="23" customWidth="1"/>
    <col min="17" max="17" width="7.44140625" style="22" customWidth="1"/>
    <col min="18" max="18" width="6.6640625" style="22" customWidth="1"/>
    <col min="19" max="26" width="9.109375" style="24" hidden="1" customWidth="1"/>
    <col min="27" max="27" width="9.44140625" style="24" customWidth="1"/>
    <col min="28" max="257" width="9.109375" style="24" customWidth="1"/>
    <col min="258" max="1025" width="9.109375" customWidth="1"/>
  </cols>
  <sheetData>
    <row r="1" spans="1:31" ht="12.7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31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31" ht="26.1" customHeight="1">
      <c r="A3" s="624" t="s">
        <v>205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</row>
    <row r="4" spans="1:31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</row>
    <row r="5" spans="1:31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382"/>
      <c r="T5" s="382"/>
      <c r="U5" s="382"/>
      <c r="V5" s="382"/>
      <c r="W5" s="382"/>
      <c r="X5" s="382"/>
      <c r="Y5" s="382"/>
      <c r="Z5" s="382"/>
      <c r="AA5" s="382"/>
      <c r="AB5" s="382"/>
      <c r="AC5" s="382"/>
      <c r="AD5" s="382"/>
      <c r="AE5" s="382"/>
    </row>
    <row r="6" spans="1:31" ht="26.1" customHeight="1">
      <c r="A6" s="628" t="s">
        <v>24</v>
      </c>
      <c r="B6" s="628"/>
      <c r="C6" s="628"/>
      <c r="D6" s="628"/>
      <c r="E6" s="265">
        <f>E7+E14+E15+E19+E22+E23</f>
        <v>18.3932</v>
      </c>
      <c r="F6" s="265">
        <f>F7+F14+F15+F19+F22+F23</f>
        <v>14.9724</v>
      </c>
      <c r="G6" s="265">
        <f>G7+G14+G15+G19+G22+G23</f>
        <v>94.244469999999993</v>
      </c>
      <c r="H6" s="386">
        <f>H7+H14+H15+H19+H22+H23</f>
        <v>585.30227999999988</v>
      </c>
      <c r="I6" s="261" t="s">
        <v>25</v>
      </c>
      <c r="J6" s="272">
        <f>J7+J24+J80</f>
        <v>9.1708625000000001</v>
      </c>
      <c r="K6" s="261">
        <f t="shared" ref="K6:R6" si="0">K8+K14+K15+K19+K22+K23</f>
        <v>0.8600000000000001</v>
      </c>
      <c r="L6" s="261">
        <f t="shared" si="0"/>
        <v>0.21333333333333329</v>
      </c>
      <c r="M6" s="261">
        <f t="shared" si="0"/>
        <v>16</v>
      </c>
      <c r="N6" s="261">
        <f t="shared" si="0"/>
        <v>0.77</v>
      </c>
      <c r="O6" s="261">
        <f t="shared" si="0"/>
        <v>354.26</v>
      </c>
      <c r="P6" s="261">
        <f t="shared" si="0"/>
        <v>397.16</v>
      </c>
      <c r="Q6" s="261">
        <f t="shared" si="0"/>
        <v>82.740000000000009</v>
      </c>
      <c r="R6" s="261">
        <f t="shared" si="0"/>
        <v>3.19</v>
      </c>
      <c r="S6" s="382"/>
      <c r="T6" s="382"/>
      <c r="U6" s="382"/>
      <c r="V6" s="382"/>
      <c r="W6" s="382"/>
      <c r="X6" s="382"/>
      <c r="Y6" s="382"/>
      <c r="Z6" s="382"/>
      <c r="AA6" s="487"/>
      <c r="AB6" s="382"/>
      <c r="AC6" s="382"/>
      <c r="AD6" s="382"/>
      <c r="AE6" s="382"/>
    </row>
    <row r="7" spans="1:31" ht="19.5" customHeight="1">
      <c r="A7" s="447"/>
      <c r="B7" s="448"/>
      <c r="C7" s="448"/>
      <c r="D7" s="449"/>
      <c r="E7" s="366">
        <f>E8-(E8*6/100)</f>
        <v>6.1382000000000003</v>
      </c>
      <c r="F7" s="366">
        <f>F8-(F8*12/100)</f>
        <v>6.7275999999999998</v>
      </c>
      <c r="G7" s="366">
        <f>G8-(G8*9/100)</f>
        <v>31.68347</v>
      </c>
      <c r="H7" s="399">
        <f>E7*4+F7*9+G7*4</f>
        <v>211.83508</v>
      </c>
      <c r="I7" s="284"/>
      <c r="J7" s="488">
        <f>J8+J14+J15+J19+J22+J23</f>
        <v>0</v>
      </c>
      <c r="K7" s="273"/>
      <c r="L7" s="273"/>
      <c r="M7" s="273"/>
      <c r="N7" s="273"/>
      <c r="O7" s="273"/>
      <c r="P7" s="273"/>
      <c r="Q7" s="273"/>
      <c r="R7" s="273"/>
      <c r="S7" s="382"/>
      <c r="T7" s="382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</row>
    <row r="8" spans="1:31" ht="33" customHeight="1">
      <c r="A8" s="641" t="s">
        <v>206</v>
      </c>
      <c r="B8" s="641"/>
      <c r="C8" s="641"/>
      <c r="D8" s="323" t="s">
        <v>84</v>
      </c>
      <c r="E8" s="259">
        <f>E9+E10+E11+E13</f>
        <v>6.53</v>
      </c>
      <c r="F8" s="259">
        <f>F9+F10+F11+F13</f>
        <v>7.6449999999999996</v>
      </c>
      <c r="G8" s="259">
        <f>G9+G10+G11+G13</f>
        <v>34.817</v>
      </c>
      <c r="H8" s="260">
        <f>E8*4+F8*9+G8*4</f>
        <v>234.19299999999998</v>
      </c>
      <c r="I8" s="270"/>
      <c r="J8" s="306">
        <f>SUM(J9:J13)</f>
        <v>0</v>
      </c>
      <c r="K8" s="306">
        <v>0.18</v>
      </c>
      <c r="L8" s="278">
        <v>0.09</v>
      </c>
      <c r="M8" s="278">
        <v>0.38</v>
      </c>
      <c r="N8" s="278">
        <v>0.23</v>
      </c>
      <c r="O8" s="278">
        <v>184.59</v>
      </c>
      <c r="P8" s="278">
        <v>184.57</v>
      </c>
      <c r="Q8" s="278">
        <v>51.77</v>
      </c>
      <c r="R8" s="278">
        <v>1.1499999999999999</v>
      </c>
      <c r="S8" s="382"/>
      <c r="T8" s="382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</row>
    <row r="9" spans="1:31" ht="18" customHeight="1">
      <c r="A9" s="342" t="s">
        <v>207</v>
      </c>
      <c r="B9" s="316">
        <v>40</v>
      </c>
      <c r="C9" s="316">
        <v>40</v>
      </c>
      <c r="D9" s="323"/>
      <c r="E9" s="295">
        <f>10*C9/100</f>
        <v>4</v>
      </c>
      <c r="F9" s="295">
        <f>1.3*C9/100</f>
        <v>0.52</v>
      </c>
      <c r="G9" s="295">
        <f>65.2*C9/100</f>
        <v>26.08</v>
      </c>
      <c r="H9" s="260"/>
      <c r="I9" s="270">
        <v>0</v>
      </c>
      <c r="J9" s="284">
        <f>B9*I9/1000</f>
        <v>0</v>
      </c>
      <c r="K9" s="306"/>
      <c r="L9" s="291"/>
      <c r="M9" s="291"/>
      <c r="N9" s="291"/>
      <c r="O9" s="292"/>
      <c r="P9" s="292"/>
      <c r="Q9" s="291"/>
      <c r="R9" s="291"/>
      <c r="S9" s="382"/>
      <c r="T9" s="382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</row>
    <row r="10" spans="1:31" ht="18.75" customHeight="1">
      <c r="A10" s="315" t="s">
        <v>30</v>
      </c>
      <c r="B10" s="287">
        <v>100</v>
      </c>
      <c r="C10" s="287">
        <v>100</v>
      </c>
      <c r="D10" s="489"/>
      <c r="E10" s="288">
        <f>2.5*C10/100</f>
        <v>2.5</v>
      </c>
      <c r="F10" s="288">
        <f>3*C10/100</f>
        <v>3</v>
      </c>
      <c r="G10" s="288">
        <f>4.7*C10/100</f>
        <v>4.7</v>
      </c>
      <c r="H10" s="490"/>
      <c r="I10" s="290">
        <v>0</v>
      </c>
      <c r="J10" s="290">
        <f>B10*I10/1000</f>
        <v>0</v>
      </c>
      <c r="K10" s="319"/>
      <c r="L10" s="291"/>
      <c r="M10" s="291"/>
      <c r="N10" s="291"/>
      <c r="O10" s="292"/>
      <c r="P10" s="292"/>
      <c r="Q10" s="291"/>
      <c r="R10" s="291"/>
      <c r="S10" s="382"/>
      <c r="T10" s="382"/>
      <c r="U10" s="382"/>
      <c r="V10" s="382"/>
      <c r="W10" s="382"/>
      <c r="X10" s="382"/>
      <c r="Y10" s="382"/>
      <c r="Z10" s="382"/>
      <c r="AA10" s="382"/>
      <c r="AB10" s="382"/>
      <c r="AC10" s="382"/>
      <c r="AD10" s="382"/>
      <c r="AE10" s="382"/>
    </row>
    <row r="11" spans="1:31" ht="16.5" customHeight="1">
      <c r="A11" s="293" t="s">
        <v>31</v>
      </c>
      <c r="B11" s="165">
        <v>4</v>
      </c>
      <c r="C11" s="165">
        <v>4</v>
      </c>
      <c r="D11" s="491"/>
      <c r="E11" s="288">
        <v>0</v>
      </c>
      <c r="F11" s="288">
        <v>0</v>
      </c>
      <c r="G11" s="288">
        <f>99.8*C11/100</f>
        <v>3.992</v>
      </c>
      <c r="H11" s="400"/>
      <c r="I11" s="284">
        <v>0</v>
      </c>
      <c r="J11" s="284">
        <f>I11*B11/1000</f>
        <v>0</v>
      </c>
      <c r="K11" s="431"/>
      <c r="L11" s="292"/>
      <c r="M11" s="292"/>
      <c r="N11" s="292"/>
      <c r="O11" s="292"/>
      <c r="P11" s="292"/>
      <c r="Q11" s="292"/>
      <c r="R11" s="292"/>
      <c r="S11" s="382"/>
      <c r="T11" s="382"/>
      <c r="U11" s="382"/>
      <c r="V11" s="382"/>
      <c r="W11" s="382"/>
      <c r="X11" s="382"/>
      <c r="Y11" s="382"/>
      <c r="Z11" s="382"/>
      <c r="AA11" s="382"/>
      <c r="AB11" s="382"/>
      <c r="AC11" s="382"/>
      <c r="AD11" s="382"/>
      <c r="AE11" s="382"/>
    </row>
    <row r="12" spans="1:31" ht="19.5" customHeight="1">
      <c r="A12" s="293" t="s">
        <v>32</v>
      </c>
      <c r="B12" s="165">
        <v>1</v>
      </c>
      <c r="C12" s="165">
        <v>1</v>
      </c>
      <c r="D12" s="491"/>
      <c r="E12" s="364"/>
      <c r="F12" s="364"/>
      <c r="G12" s="364"/>
      <c r="H12" s="400"/>
      <c r="I12" s="284">
        <v>0</v>
      </c>
      <c r="J12" s="284">
        <f>I12*B12/1000</f>
        <v>0</v>
      </c>
      <c r="K12" s="431"/>
      <c r="L12" s="292"/>
      <c r="M12" s="292"/>
      <c r="N12" s="292"/>
      <c r="O12" s="292"/>
      <c r="P12" s="292"/>
      <c r="Q12" s="292"/>
      <c r="R12" s="292"/>
      <c r="S12" s="382"/>
      <c r="T12" s="382"/>
      <c r="U12" s="382"/>
      <c r="V12" s="382"/>
      <c r="W12" s="382"/>
      <c r="X12" s="382"/>
      <c r="Y12" s="382"/>
      <c r="Z12" s="382"/>
      <c r="AA12" s="382"/>
      <c r="AB12" s="382"/>
      <c r="AC12" s="382"/>
      <c r="AD12" s="382"/>
      <c r="AE12" s="382"/>
    </row>
    <row r="13" spans="1:31" ht="26.1" customHeight="1">
      <c r="A13" s="293" t="s">
        <v>33</v>
      </c>
      <c r="B13" s="165">
        <v>5</v>
      </c>
      <c r="C13" s="165">
        <v>5</v>
      </c>
      <c r="D13" s="491"/>
      <c r="E13" s="288">
        <f>0.6*C13/100</f>
        <v>0.03</v>
      </c>
      <c r="F13" s="288">
        <f>82.5*C13/100</f>
        <v>4.125</v>
      </c>
      <c r="G13" s="288">
        <f>0.9*C13/100</f>
        <v>4.4999999999999998E-2</v>
      </c>
      <c r="H13" s="400"/>
      <c r="I13" s="284">
        <v>0</v>
      </c>
      <c r="J13" s="284">
        <f>B13*I13/1000</f>
        <v>0</v>
      </c>
      <c r="K13" s="431"/>
      <c r="L13" s="291"/>
      <c r="M13" s="291"/>
      <c r="N13" s="291"/>
      <c r="O13" s="292"/>
      <c r="P13" s="292"/>
      <c r="Q13" s="291"/>
      <c r="R13" s="291"/>
      <c r="S13" s="382"/>
      <c r="T13" s="382"/>
      <c r="U13" s="382"/>
      <c r="V13" s="382"/>
      <c r="W13" s="382"/>
      <c r="X13" s="382"/>
      <c r="Y13" s="382"/>
      <c r="Z13" s="382"/>
      <c r="AA13" s="382"/>
      <c r="AB13" s="382"/>
      <c r="AC13" s="382"/>
      <c r="AD13" s="382"/>
      <c r="AE13" s="382"/>
    </row>
    <row r="14" spans="1:31" ht="31.5" customHeight="1">
      <c r="A14" s="632" t="s">
        <v>208</v>
      </c>
      <c r="B14" s="632"/>
      <c r="C14" s="632"/>
      <c r="D14" s="275">
        <v>40</v>
      </c>
      <c r="E14" s="285">
        <f>12.7*D14/100</f>
        <v>5.08</v>
      </c>
      <c r="F14" s="285">
        <f>11.5*D14/100</f>
        <v>4.5999999999999996</v>
      </c>
      <c r="G14" s="285">
        <f>0.7*D14/100</f>
        <v>0.28000000000000003</v>
      </c>
      <c r="H14" s="304">
        <f>E14*4+F14*9+G14*4</f>
        <v>62.839999999999996</v>
      </c>
      <c r="I14" s="301">
        <v>0</v>
      </c>
      <c r="J14" s="278">
        <f>I14*D14/40</f>
        <v>0</v>
      </c>
      <c r="K14" s="278">
        <v>0</v>
      </c>
      <c r="L14" s="278">
        <v>0.03</v>
      </c>
      <c r="M14" s="278">
        <v>0.02</v>
      </c>
      <c r="N14" s="278">
        <v>0.19</v>
      </c>
      <c r="O14" s="278">
        <v>22</v>
      </c>
      <c r="P14" s="278">
        <v>66.8</v>
      </c>
      <c r="Q14" s="278">
        <v>4.2</v>
      </c>
      <c r="R14" s="278">
        <v>1</v>
      </c>
      <c r="S14" s="382"/>
      <c r="T14" s="382"/>
      <c r="U14" s="382"/>
      <c r="V14" s="382"/>
      <c r="W14" s="382"/>
      <c r="X14" s="382"/>
      <c r="Y14" s="382"/>
      <c r="Z14" s="382"/>
      <c r="AA14" s="382"/>
      <c r="AB14" s="382"/>
      <c r="AC14" s="382"/>
      <c r="AD14" s="382"/>
      <c r="AE14" s="382"/>
    </row>
    <row r="15" spans="1:31" ht="30" customHeight="1">
      <c r="A15" s="632" t="s">
        <v>209</v>
      </c>
      <c r="B15" s="632"/>
      <c r="C15" s="632"/>
      <c r="D15" s="275">
        <v>200</v>
      </c>
      <c r="E15" s="276">
        <f>E16+E17+E18</f>
        <v>2.77</v>
      </c>
      <c r="F15" s="276">
        <f>F16+F17+F18</f>
        <v>3.0648</v>
      </c>
      <c r="G15" s="276">
        <f>G16+G17+G18</f>
        <v>19.795999999999999</v>
      </c>
      <c r="H15" s="304">
        <f>G15*4+F15*9+E15*4</f>
        <v>117.8472</v>
      </c>
      <c r="I15" s="284"/>
      <c r="J15" s="284">
        <f>J16+J17+J18</f>
        <v>0</v>
      </c>
      <c r="K15" s="278">
        <v>0.68</v>
      </c>
      <c r="L15" s="278">
        <v>0.04</v>
      </c>
      <c r="M15" s="278">
        <v>15.6</v>
      </c>
      <c r="N15" s="278">
        <v>0</v>
      </c>
      <c r="O15" s="278">
        <v>137.68</v>
      </c>
      <c r="P15" s="278">
        <v>101.79</v>
      </c>
      <c r="Q15" s="278">
        <v>15.83</v>
      </c>
      <c r="R15" s="278">
        <v>0.15</v>
      </c>
      <c r="S15" s="382"/>
      <c r="T15" s="382"/>
      <c r="U15" s="382"/>
      <c r="V15" s="382"/>
      <c r="W15" s="382"/>
      <c r="X15" s="382"/>
      <c r="Y15" s="382"/>
      <c r="Z15" s="382"/>
      <c r="AA15" s="382"/>
      <c r="AB15" s="382"/>
      <c r="AC15" s="382"/>
      <c r="AD15" s="382"/>
      <c r="AE15" s="382"/>
    </row>
    <row r="16" spans="1:31" ht="20.25" customHeight="1">
      <c r="A16" s="492" t="s">
        <v>210</v>
      </c>
      <c r="B16" s="280">
        <v>1.8</v>
      </c>
      <c r="C16" s="280">
        <v>1.8</v>
      </c>
      <c r="D16" s="280"/>
      <c r="E16" s="282">
        <f>15*C16/100</f>
        <v>0.27</v>
      </c>
      <c r="F16" s="284">
        <f>3.6*C16/100</f>
        <v>6.480000000000001E-2</v>
      </c>
      <c r="G16" s="282">
        <f>7*C16/100</f>
        <v>0.126</v>
      </c>
      <c r="H16" s="282"/>
      <c r="I16" s="301">
        <v>0</v>
      </c>
      <c r="J16" s="284">
        <f>B16*I16/1000</f>
        <v>0</v>
      </c>
      <c r="K16" s="301"/>
      <c r="L16" s="292"/>
      <c r="M16" s="292"/>
      <c r="N16" s="292"/>
      <c r="O16" s="292"/>
      <c r="P16" s="292"/>
      <c r="Q16" s="292"/>
      <c r="R16" s="292"/>
      <c r="S16" s="382"/>
      <c r="T16" s="382"/>
      <c r="U16" s="382"/>
      <c r="V16" s="382"/>
      <c r="W16" s="382"/>
      <c r="X16" s="382"/>
      <c r="Y16" s="382"/>
      <c r="Z16" s="382"/>
      <c r="AA16" s="382"/>
      <c r="AB16" s="382"/>
      <c r="AC16" s="382"/>
      <c r="AD16" s="382"/>
      <c r="AE16" s="382"/>
    </row>
    <row r="17" spans="1:31" ht="19.5" customHeight="1">
      <c r="A17" s="279" t="s">
        <v>31</v>
      </c>
      <c r="B17" s="280">
        <v>15</v>
      </c>
      <c r="C17" s="280">
        <v>15</v>
      </c>
      <c r="D17" s="280"/>
      <c r="E17" s="288">
        <v>0</v>
      </c>
      <c r="F17" s="288">
        <v>0</v>
      </c>
      <c r="G17" s="288">
        <f>99.8*C17/100</f>
        <v>14.97</v>
      </c>
      <c r="H17" s="282"/>
      <c r="I17" s="284">
        <v>0</v>
      </c>
      <c r="J17" s="284">
        <f>B17*I17/1000</f>
        <v>0</v>
      </c>
      <c r="K17" s="301"/>
      <c r="L17" s="292"/>
      <c r="M17" s="292"/>
      <c r="N17" s="292"/>
      <c r="O17" s="292"/>
      <c r="P17" s="292"/>
      <c r="Q17" s="292"/>
      <c r="R17" s="292"/>
      <c r="S17" s="382"/>
      <c r="T17" s="382"/>
      <c r="U17" s="382"/>
      <c r="V17" s="382"/>
      <c r="W17" s="382"/>
      <c r="X17" s="382"/>
      <c r="Y17" s="382"/>
      <c r="Z17" s="382"/>
      <c r="AA17" s="382"/>
      <c r="AB17" s="382"/>
      <c r="AC17" s="382"/>
      <c r="AD17" s="382"/>
      <c r="AE17" s="382"/>
    </row>
    <row r="18" spans="1:31" ht="19.5" customHeight="1">
      <c r="A18" s="279" t="s">
        <v>30</v>
      </c>
      <c r="B18" s="280">
        <v>100</v>
      </c>
      <c r="C18" s="280">
        <v>100</v>
      </c>
      <c r="D18" s="280"/>
      <c r="E18" s="288">
        <f>2.5*C18/100</f>
        <v>2.5</v>
      </c>
      <c r="F18" s="288">
        <f>3*C18/100</f>
        <v>3</v>
      </c>
      <c r="G18" s="288">
        <f>4.7*C18/100</f>
        <v>4.7</v>
      </c>
      <c r="H18" s="282"/>
      <c r="I18" s="493">
        <v>0</v>
      </c>
      <c r="J18" s="284">
        <f>B18*I18/1000</f>
        <v>0</v>
      </c>
      <c r="K18" s="301"/>
      <c r="L18" s="292"/>
      <c r="M18" s="292"/>
      <c r="N18" s="292"/>
      <c r="O18" s="292"/>
      <c r="P18" s="292"/>
      <c r="Q18" s="292"/>
      <c r="R18" s="292"/>
      <c r="S18" s="382"/>
      <c r="T18" s="382"/>
      <c r="U18" s="382"/>
      <c r="V18" s="382"/>
      <c r="W18" s="382"/>
      <c r="X18" s="382"/>
      <c r="Y18" s="382"/>
      <c r="Z18" s="382"/>
      <c r="AA18" s="382"/>
      <c r="AB18" s="382"/>
      <c r="AC18" s="382"/>
      <c r="AD18" s="382"/>
      <c r="AE18" s="382"/>
    </row>
    <row r="19" spans="1:31" ht="35.25" customHeight="1">
      <c r="A19" s="631" t="s">
        <v>86</v>
      </c>
      <c r="B19" s="631"/>
      <c r="C19" s="631"/>
      <c r="D19" s="296" t="s">
        <v>164</v>
      </c>
      <c r="E19" s="276">
        <f>E20+E21</f>
        <v>1.5649999999999999</v>
      </c>
      <c r="F19" s="276">
        <f>F20+F21</f>
        <v>0.18</v>
      </c>
      <c r="G19" s="276">
        <f>G20+G21</f>
        <v>24.605</v>
      </c>
      <c r="H19" s="297">
        <f>E19*4+F19*9+G19*4</f>
        <v>106.3</v>
      </c>
      <c r="I19" s="278"/>
      <c r="J19" s="278">
        <f>J20+J21</f>
        <v>0</v>
      </c>
      <c r="K19" s="278">
        <v>0</v>
      </c>
      <c r="L19" s="278">
        <v>0</v>
      </c>
      <c r="M19" s="278">
        <v>0</v>
      </c>
      <c r="N19" s="278">
        <v>0</v>
      </c>
      <c r="O19" s="278">
        <v>0</v>
      </c>
      <c r="P19" s="278">
        <v>0</v>
      </c>
      <c r="Q19" s="278">
        <v>0</v>
      </c>
      <c r="R19" s="278">
        <v>0</v>
      </c>
      <c r="S19" s="382"/>
      <c r="T19" s="382"/>
      <c r="U19" s="382"/>
      <c r="V19" s="382"/>
      <c r="W19" s="382"/>
      <c r="X19" s="382"/>
      <c r="Y19" s="382"/>
      <c r="Z19" s="382"/>
      <c r="AA19" s="382"/>
      <c r="AB19" s="382"/>
      <c r="AC19" s="382"/>
      <c r="AD19" s="382"/>
      <c r="AE19" s="382"/>
    </row>
    <row r="20" spans="1:31" s="69" customFormat="1" ht="22.5" customHeight="1">
      <c r="A20" s="293" t="s">
        <v>36</v>
      </c>
      <c r="B20" s="165">
        <v>20</v>
      </c>
      <c r="C20" s="165">
        <v>20</v>
      </c>
      <c r="D20" s="299"/>
      <c r="E20" s="295">
        <f>7.6*C20/100</f>
        <v>1.52</v>
      </c>
      <c r="F20" s="295">
        <f>0.9*C20/100</f>
        <v>0.18</v>
      </c>
      <c r="G20" s="295">
        <f>48.4*C20/100</f>
        <v>9.68</v>
      </c>
      <c r="H20" s="359"/>
      <c r="I20" s="301">
        <v>0</v>
      </c>
      <c r="J20" s="301">
        <f>I20*B20/1000</f>
        <v>0</v>
      </c>
      <c r="K20" s="301"/>
      <c r="L20" s="301"/>
      <c r="M20" s="301"/>
      <c r="N20" s="301"/>
      <c r="O20" s="301"/>
      <c r="P20" s="301"/>
      <c r="Q20" s="301"/>
      <c r="R20" s="301"/>
      <c r="S20" s="382"/>
      <c r="T20" s="382"/>
      <c r="U20" s="382"/>
      <c r="V20" s="382"/>
      <c r="W20" s="382"/>
      <c r="X20" s="382"/>
      <c r="Y20" s="382"/>
      <c r="Z20" s="382"/>
      <c r="AA20" s="303"/>
      <c r="AB20" s="303"/>
      <c r="AC20" s="303"/>
      <c r="AD20" s="303"/>
      <c r="AE20" s="303"/>
    </row>
    <row r="21" spans="1:31" s="73" customFormat="1" ht="20.25" customHeight="1">
      <c r="A21" s="293" t="s">
        <v>88</v>
      </c>
      <c r="B21" s="165">
        <v>15</v>
      </c>
      <c r="C21" s="165">
        <v>15</v>
      </c>
      <c r="D21" s="299"/>
      <c r="E21" s="295">
        <f>0.3*B21/100</f>
        <v>4.4999999999999998E-2</v>
      </c>
      <c r="F21" s="295">
        <f>0*B21/100</f>
        <v>0</v>
      </c>
      <c r="G21" s="295">
        <f>99.5*B21/100</f>
        <v>14.925000000000001</v>
      </c>
      <c r="H21" s="359"/>
      <c r="I21" s="301">
        <v>0</v>
      </c>
      <c r="J21" s="301">
        <f>B21*I21/1000</f>
        <v>0</v>
      </c>
      <c r="K21" s="301"/>
      <c r="L21" s="301"/>
      <c r="M21" s="301"/>
      <c r="N21" s="301"/>
      <c r="O21" s="301"/>
      <c r="P21" s="301"/>
      <c r="Q21" s="301"/>
      <c r="R21" s="301"/>
      <c r="S21" s="382"/>
      <c r="T21" s="382"/>
      <c r="U21" s="382"/>
      <c r="V21" s="382"/>
      <c r="W21" s="382"/>
      <c r="X21" s="382"/>
      <c r="Y21" s="382"/>
      <c r="Z21" s="382"/>
      <c r="AA21" s="303"/>
      <c r="AB21" s="303"/>
      <c r="AC21" s="303"/>
      <c r="AD21" s="303"/>
      <c r="AE21" s="303"/>
    </row>
    <row r="22" spans="1:31" s="69" customFormat="1" ht="24.75" customHeight="1">
      <c r="A22" s="632" t="s">
        <v>42</v>
      </c>
      <c r="B22" s="632"/>
      <c r="C22" s="632"/>
      <c r="D22" s="323">
        <v>20</v>
      </c>
      <c r="E22" s="259">
        <f>7.6*D22/100</f>
        <v>1.52</v>
      </c>
      <c r="F22" s="259">
        <f>0.9*D22/100</f>
        <v>0.18</v>
      </c>
      <c r="G22" s="259">
        <f>48.4*D22/100</f>
        <v>9.68</v>
      </c>
      <c r="H22" s="304">
        <f>E22*4+F22*9+G22*4</f>
        <v>46.42</v>
      </c>
      <c r="I22" s="301">
        <v>0</v>
      </c>
      <c r="J22" s="301">
        <f>I22*D22/1000</f>
        <v>0</v>
      </c>
      <c r="K22" s="278">
        <v>0</v>
      </c>
      <c r="L22" s="278">
        <v>0.02</v>
      </c>
      <c r="M22" s="278">
        <v>0</v>
      </c>
      <c r="N22" s="278">
        <v>0.03</v>
      </c>
      <c r="O22" s="278">
        <v>2.99</v>
      </c>
      <c r="P22" s="278">
        <v>13</v>
      </c>
      <c r="Q22" s="278">
        <v>2.74</v>
      </c>
      <c r="R22" s="278">
        <v>0.31</v>
      </c>
      <c r="S22" s="382"/>
      <c r="T22" s="382"/>
      <c r="U22" s="382"/>
      <c r="V22" s="382"/>
      <c r="W22" s="382"/>
      <c r="X22" s="382"/>
      <c r="Y22" s="382"/>
      <c r="Z22" s="382"/>
      <c r="AA22" s="303"/>
      <c r="AB22" s="303"/>
      <c r="AC22" s="303"/>
      <c r="AD22" s="303"/>
      <c r="AE22" s="303"/>
    </row>
    <row r="23" spans="1:31" ht="30" customHeight="1">
      <c r="A23" s="632" t="s">
        <v>41</v>
      </c>
      <c r="B23" s="632"/>
      <c r="C23" s="632"/>
      <c r="D23" s="275">
        <v>20</v>
      </c>
      <c r="E23" s="276">
        <f>6.6*D23/100</f>
        <v>1.32</v>
      </c>
      <c r="F23" s="276">
        <f>1.1*D23/100</f>
        <v>0.22</v>
      </c>
      <c r="G23" s="276">
        <f>41*D23/100</f>
        <v>8.1999999999999993</v>
      </c>
      <c r="H23" s="304">
        <f>E23*4+F23*9+G23*4</f>
        <v>40.059999999999995</v>
      </c>
      <c r="I23" s="301">
        <v>0</v>
      </c>
      <c r="J23" s="278">
        <f>D23*I23/1000</f>
        <v>0</v>
      </c>
      <c r="K23" s="278">
        <v>0</v>
      </c>
      <c r="L23" s="278">
        <v>3.3333333333333298E-2</v>
      </c>
      <c r="M23" s="278">
        <v>0</v>
      </c>
      <c r="N23" s="278">
        <v>0.32</v>
      </c>
      <c r="O23" s="278">
        <v>7</v>
      </c>
      <c r="P23" s="278">
        <v>31</v>
      </c>
      <c r="Q23" s="278">
        <v>8.1999999999999993</v>
      </c>
      <c r="R23" s="278">
        <v>0.57999999999999996</v>
      </c>
      <c r="S23" s="382"/>
      <c r="T23" s="382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</row>
    <row r="24" spans="1:31" ht="27" customHeight="1">
      <c r="A24" s="628" t="s">
        <v>43</v>
      </c>
      <c r="B24" s="628"/>
      <c r="C24" s="628"/>
      <c r="D24" s="628"/>
      <c r="E24" s="265">
        <f>E25+E53+E64+E69+E75+E77+E78+E79</f>
        <v>32.002059999999993</v>
      </c>
      <c r="F24" s="265">
        <f>F25+F53+F64+F69+F75+F77+F78+F79</f>
        <v>25.921679999999999</v>
      </c>
      <c r="G24" s="265">
        <f>G25+G53+G64+G69+G75+G77+G78+G79</f>
        <v>111.61093999999999</v>
      </c>
      <c r="H24" s="399">
        <f>H25+H41+H69+H75+H77+H78+H79</f>
        <v>776.03525079999986</v>
      </c>
      <c r="I24" s="270"/>
      <c r="J24" s="272">
        <f>J26+J53+J64+J69+J75+J77+J78+J79</f>
        <v>9.1708625000000001</v>
      </c>
      <c r="K24" s="261">
        <f t="shared" ref="K24:R24" si="1">K26+K53+K62+K64+K69+K75+K77+K78+K79</f>
        <v>38.011538461538464</v>
      </c>
      <c r="L24" s="261">
        <f t="shared" si="1"/>
        <v>0.63056410256410256</v>
      </c>
      <c r="M24" s="261">
        <f t="shared" si="1"/>
        <v>13.14</v>
      </c>
      <c r="N24" s="261">
        <f t="shared" si="1"/>
        <v>7.7061538461538461</v>
      </c>
      <c r="O24" s="261">
        <f t="shared" si="1"/>
        <v>129.03676923076918</v>
      </c>
      <c r="P24" s="261">
        <f t="shared" si="1"/>
        <v>547.11969230769228</v>
      </c>
      <c r="Q24" s="261">
        <f t="shared" si="1"/>
        <v>128.77476923076918</v>
      </c>
      <c r="R24" s="261">
        <f t="shared" si="1"/>
        <v>10.752000000000001</v>
      </c>
      <c r="S24" s="382"/>
      <c r="T24" s="382"/>
      <c r="U24" s="382"/>
      <c r="V24" s="382"/>
      <c r="W24" s="382"/>
      <c r="X24" s="382"/>
      <c r="Y24" s="382"/>
      <c r="Z24" s="382"/>
      <c r="AA24" s="382"/>
      <c r="AB24" s="382"/>
      <c r="AC24" s="382"/>
      <c r="AD24" s="382"/>
      <c r="AE24" s="382"/>
    </row>
    <row r="25" spans="1:31" s="69" customFormat="1" ht="26.1" customHeight="1">
      <c r="A25" s="447"/>
      <c r="B25" s="448"/>
      <c r="C25" s="448"/>
      <c r="D25" s="449"/>
      <c r="E25" s="265">
        <f>E26-(E26*6/100)</f>
        <v>9.2110599999999998</v>
      </c>
      <c r="F25" s="265">
        <f>F26-(F26*12/100)</f>
        <v>6.5656800000000004</v>
      </c>
      <c r="G25" s="265">
        <f>G26-(G26*9/100)</f>
        <v>23.508939999999996</v>
      </c>
      <c r="H25" s="399">
        <f>E25*4+F25*9+G25*4</f>
        <v>189.97111999999998</v>
      </c>
      <c r="I25" s="270"/>
      <c r="J25" s="284"/>
      <c r="K25" s="261"/>
      <c r="L25" s="261"/>
      <c r="M25" s="261"/>
      <c r="N25" s="261"/>
      <c r="O25" s="261"/>
      <c r="P25" s="261"/>
      <c r="Q25" s="261"/>
      <c r="R25" s="261"/>
      <c r="S25" s="382"/>
      <c r="T25" s="382"/>
      <c r="U25" s="382"/>
      <c r="V25" s="382"/>
      <c r="W25" s="382"/>
      <c r="X25" s="382"/>
      <c r="Y25" s="382"/>
      <c r="Z25" s="382"/>
      <c r="AA25" s="303"/>
      <c r="AB25" s="303"/>
      <c r="AC25" s="303"/>
      <c r="AD25" s="303"/>
      <c r="AE25" s="303"/>
    </row>
    <row r="26" spans="1:31" s="69" customFormat="1" ht="26.1" customHeight="1">
      <c r="A26" s="630" t="s">
        <v>211</v>
      </c>
      <c r="B26" s="630"/>
      <c r="C26" s="630"/>
      <c r="D26" s="275" t="s">
        <v>189</v>
      </c>
      <c r="E26" s="276">
        <f>E28+E30+E31+E35+E37+E39+E40</f>
        <v>9.7989999999999995</v>
      </c>
      <c r="F26" s="276">
        <f>F28+F30+F31+F35+F37+F39+F40</f>
        <v>7.4610000000000003</v>
      </c>
      <c r="G26" s="276">
        <f>G28+G30+G31+G35+G37+G39+G40</f>
        <v>25.833999999999996</v>
      </c>
      <c r="H26" s="260">
        <f>E26*4+F26*9+G26*4</f>
        <v>209.68099999999998</v>
      </c>
      <c r="I26" s="284"/>
      <c r="J26" s="365">
        <f>SUM(J27:J40)</f>
        <v>9.1708625000000001</v>
      </c>
      <c r="K26" s="278">
        <v>1.69</v>
      </c>
      <c r="L26" s="278">
        <v>0.17</v>
      </c>
      <c r="M26" s="278">
        <v>12</v>
      </c>
      <c r="N26" s="278">
        <v>0.79</v>
      </c>
      <c r="O26" s="278">
        <v>36.979999999999997</v>
      </c>
      <c r="P26" s="278">
        <v>126.08</v>
      </c>
      <c r="Q26" s="278">
        <v>42.22</v>
      </c>
      <c r="R26" s="278">
        <v>2.4500000000000002</v>
      </c>
      <c r="S26" s="382"/>
      <c r="T26" s="382"/>
      <c r="U26" s="382"/>
      <c r="V26" s="382"/>
      <c r="W26" s="382"/>
      <c r="X26" s="382"/>
      <c r="Y26" s="382"/>
      <c r="Z26" s="382"/>
      <c r="AA26" s="303"/>
      <c r="AB26" s="303"/>
      <c r="AC26" s="303"/>
      <c r="AD26" s="303"/>
      <c r="AE26" s="303"/>
    </row>
    <row r="27" spans="1:31" s="69" customFormat="1" ht="20.25" customHeight="1">
      <c r="A27" s="310" t="s">
        <v>45</v>
      </c>
      <c r="B27" s="331">
        <f>C27*1.18</f>
        <v>18.88</v>
      </c>
      <c r="C27" s="286">
        <v>16</v>
      </c>
      <c r="D27" s="343"/>
      <c r="E27" s="313"/>
      <c r="F27" s="313"/>
      <c r="G27" s="313"/>
      <c r="H27" s="314"/>
      <c r="I27" s="307">
        <v>0</v>
      </c>
      <c r="J27" s="301">
        <f>I27*B27/1000</f>
        <v>0</v>
      </c>
      <c r="K27" s="307"/>
      <c r="L27" s="291"/>
      <c r="M27" s="291"/>
      <c r="N27" s="291"/>
      <c r="O27" s="292"/>
      <c r="P27" s="292"/>
      <c r="Q27" s="291"/>
      <c r="R27" s="291"/>
      <c r="S27" s="382"/>
      <c r="T27" s="382"/>
      <c r="U27" s="382"/>
      <c r="V27" s="382"/>
      <c r="W27" s="382"/>
      <c r="X27" s="382"/>
      <c r="Y27" s="382"/>
      <c r="Z27" s="382"/>
      <c r="AA27" s="303"/>
      <c r="AB27" s="303"/>
      <c r="AC27" s="303"/>
      <c r="AD27" s="303"/>
      <c r="AE27" s="303"/>
    </row>
    <row r="28" spans="1:31" s="69" customFormat="1" ht="18" customHeight="1">
      <c r="A28" s="310" t="s">
        <v>212</v>
      </c>
      <c r="B28" s="331">
        <f>C28*1.343</f>
        <v>21.488</v>
      </c>
      <c r="C28" s="286">
        <v>16</v>
      </c>
      <c r="D28" s="343"/>
      <c r="E28" s="313">
        <f>18.9*C28/100</f>
        <v>3.0239999999999996</v>
      </c>
      <c r="F28" s="295">
        <f>12.4*C28/100</f>
        <v>1.984</v>
      </c>
      <c r="G28" s="295">
        <v>0</v>
      </c>
      <c r="H28" s="260"/>
      <c r="I28" s="270"/>
      <c r="J28" s="301">
        <f>I28*B28/1000</f>
        <v>0</v>
      </c>
      <c r="K28" s="301"/>
      <c r="L28" s="291"/>
      <c r="M28" s="291"/>
      <c r="N28" s="291"/>
      <c r="O28" s="292"/>
      <c r="P28" s="292"/>
      <c r="Q28" s="291"/>
      <c r="R28" s="291"/>
      <c r="S28" s="382"/>
      <c r="T28" s="382"/>
      <c r="U28" s="382"/>
      <c r="V28" s="382"/>
      <c r="W28" s="382"/>
      <c r="X28" s="382"/>
      <c r="Y28" s="382"/>
      <c r="Z28" s="382"/>
      <c r="AA28" s="303"/>
      <c r="AB28" s="303"/>
      <c r="AC28" s="303"/>
      <c r="AD28" s="303"/>
      <c r="AE28" s="303"/>
    </row>
    <row r="29" spans="1:31" s="69" customFormat="1" ht="26.1" customHeight="1">
      <c r="A29" s="310" t="s">
        <v>170</v>
      </c>
      <c r="B29" s="331">
        <f>C28</f>
        <v>16</v>
      </c>
      <c r="C29" s="294">
        <v>16</v>
      </c>
      <c r="D29" s="275"/>
      <c r="E29" s="288"/>
      <c r="F29" s="288"/>
      <c r="G29" s="288"/>
      <c r="H29" s="320"/>
      <c r="I29" s="301"/>
      <c r="J29" s="301">
        <f>B29*I29/1000</f>
        <v>0</v>
      </c>
      <c r="K29" s="301"/>
      <c r="L29" s="291"/>
      <c r="M29" s="291"/>
      <c r="N29" s="291"/>
      <c r="O29" s="292"/>
      <c r="P29" s="292"/>
      <c r="Q29" s="291"/>
      <c r="R29" s="291"/>
      <c r="S29" s="382"/>
      <c r="T29" s="382"/>
      <c r="U29" s="382"/>
      <c r="V29" s="382"/>
      <c r="W29" s="382"/>
      <c r="X29" s="382"/>
      <c r="Y29" s="382"/>
      <c r="Z29" s="382"/>
      <c r="AA29" s="303"/>
      <c r="AB29" s="303"/>
      <c r="AC29" s="303"/>
      <c r="AD29" s="303"/>
      <c r="AE29" s="303"/>
    </row>
    <row r="30" spans="1:31" ht="20.25" customHeight="1">
      <c r="A30" s="279" t="s">
        <v>213</v>
      </c>
      <c r="B30" s="312">
        <f>C30*1.0075</f>
        <v>20.150000000000002</v>
      </c>
      <c r="C30" s="312">
        <v>20</v>
      </c>
      <c r="D30" s="287"/>
      <c r="E30" s="295">
        <f>23*C30/100</f>
        <v>4.5999999999999996</v>
      </c>
      <c r="F30" s="295">
        <f>1.6*C30/100</f>
        <v>0.32</v>
      </c>
      <c r="G30" s="295">
        <f>44*C30/100</f>
        <v>8.8000000000000007</v>
      </c>
      <c r="H30" s="260"/>
      <c r="I30" s="270">
        <v>0</v>
      </c>
      <c r="J30" s="270">
        <f>B30*I30/1000</f>
        <v>0</v>
      </c>
      <c r="K30" s="278"/>
      <c r="L30" s="278"/>
      <c r="M30" s="278"/>
      <c r="N30" s="278"/>
      <c r="O30" s="278"/>
      <c r="P30" s="278"/>
      <c r="Q30" s="278"/>
      <c r="R30" s="278"/>
      <c r="S30" s="382"/>
      <c r="T30" s="382"/>
      <c r="U30" s="382"/>
      <c r="V30" s="382"/>
      <c r="W30" s="382"/>
      <c r="X30" s="382"/>
      <c r="Y30" s="382"/>
      <c r="Z30" s="382"/>
      <c r="AA30" s="382"/>
      <c r="AB30" s="382"/>
      <c r="AC30" s="382"/>
      <c r="AD30" s="382"/>
      <c r="AE30" s="382"/>
    </row>
    <row r="31" spans="1:31" s="69" customFormat="1" ht="22.5" customHeight="1">
      <c r="A31" s="293" t="s">
        <v>46</v>
      </c>
      <c r="B31" s="294">
        <f>C31*1.33</f>
        <v>66.5</v>
      </c>
      <c r="C31" s="345">
        <v>50</v>
      </c>
      <c r="D31" s="275"/>
      <c r="E31" s="318">
        <f>2*C31/100</f>
        <v>1</v>
      </c>
      <c r="F31" s="318">
        <f>0.1*C31/100</f>
        <v>0.05</v>
      </c>
      <c r="G31" s="318">
        <f>19.7*C31/100</f>
        <v>9.85</v>
      </c>
      <c r="H31" s="320"/>
      <c r="I31" s="301">
        <v>0</v>
      </c>
      <c r="J31" s="301">
        <f t="shared" ref="J31:J38" si="2">I31*B31/1000</f>
        <v>0</v>
      </c>
      <c r="K31" s="431"/>
      <c r="L31" s="292"/>
      <c r="M31" s="292"/>
      <c r="N31" s="292"/>
      <c r="O31" s="292"/>
      <c r="P31" s="292"/>
      <c r="Q31" s="292"/>
      <c r="R31" s="292"/>
      <c r="S31" s="382"/>
      <c r="T31" s="382"/>
      <c r="U31" s="382"/>
      <c r="V31" s="382"/>
      <c r="W31" s="382"/>
      <c r="X31" s="382"/>
      <c r="Y31" s="382"/>
      <c r="Z31" s="382"/>
      <c r="AA31" s="303"/>
      <c r="AB31" s="303"/>
      <c r="AC31" s="303"/>
      <c r="AD31" s="303"/>
      <c r="AE31" s="303"/>
    </row>
    <row r="32" spans="1:31" s="69" customFormat="1" ht="18.75" customHeight="1">
      <c r="A32" s="315" t="s">
        <v>47</v>
      </c>
      <c r="B32" s="312">
        <f>C32*1.43</f>
        <v>71.5</v>
      </c>
      <c r="C32" s="345">
        <v>50</v>
      </c>
      <c r="D32" s="323"/>
      <c r="E32" s="259"/>
      <c r="F32" s="259"/>
      <c r="G32" s="259"/>
      <c r="H32" s="314"/>
      <c r="I32" s="307"/>
      <c r="J32" s="301">
        <f t="shared" si="2"/>
        <v>0</v>
      </c>
      <c r="K32" s="319"/>
      <c r="L32" s="291"/>
      <c r="M32" s="291"/>
      <c r="N32" s="291"/>
      <c r="O32" s="292"/>
      <c r="P32" s="292"/>
      <c r="Q32" s="291"/>
      <c r="R32" s="291"/>
      <c r="S32" s="382"/>
      <c r="T32" s="382"/>
      <c r="U32" s="382"/>
      <c r="V32" s="382"/>
      <c r="W32" s="382"/>
      <c r="X32" s="382"/>
      <c r="Y32" s="382"/>
      <c r="Z32" s="382"/>
      <c r="AA32" s="303"/>
      <c r="AB32" s="303"/>
      <c r="AC32" s="303"/>
      <c r="AD32" s="303"/>
      <c r="AE32" s="303"/>
    </row>
    <row r="33" spans="1:31" ht="20.25" customHeight="1">
      <c r="A33" s="315" t="s">
        <v>48</v>
      </c>
      <c r="B33" s="312">
        <f>C33*1.54</f>
        <v>77</v>
      </c>
      <c r="C33" s="345">
        <v>50</v>
      </c>
      <c r="D33" s="323"/>
      <c r="E33" s="259"/>
      <c r="F33" s="259"/>
      <c r="G33" s="259"/>
      <c r="H33" s="314"/>
      <c r="I33" s="307"/>
      <c r="J33" s="301">
        <f t="shared" si="2"/>
        <v>0</v>
      </c>
      <c r="K33" s="319"/>
      <c r="L33" s="291"/>
      <c r="M33" s="291"/>
      <c r="N33" s="291"/>
      <c r="O33" s="292"/>
      <c r="P33" s="292"/>
      <c r="Q33" s="291"/>
      <c r="R33" s="291"/>
      <c r="S33" s="382"/>
      <c r="T33" s="382"/>
      <c r="U33" s="382"/>
      <c r="V33" s="382"/>
      <c r="W33" s="382"/>
      <c r="X33" s="382"/>
      <c r="Y33" s="382"/>
      <c r="Z33" s="382"/>
      <c r="AA33" s="382"/>
      <c r="AB33" s="382"/>
      <c r="AC33" s="382"/>
      <c r="AD33" s="382"/>
      <c r="AE33" s="382"/>
    </row>
    <row r="34" spans="1:31" ht="21" customHeight="1">
      <c r="A34" s="315" t="s">
        <v>49</v>
      </c>
      <c r="B34" s="312">
        <f>C34*1.67</f>
        <v>83.5</v>
      </c>
      <c r="C34" s="345">
        <v>50</v>
      </c>
      <c r="D34" s="323"/>
      <c r="E34" s="295"/>
      <c r="F34" s="295"/>
      <c r="G34" s="295"/>
      <c r="H34" s="314"/>
      <c r="I34" s="307">
        <v>45</v>
      </c>
      <c r="J34" s="301">
        <f t="shared" si="2"/>
        <v>3.7574999999999998</v>
      </c>
      <c r="K34" s="319"/>
      <c r="L34" s="291"/>
      <c r="M34" s="291"/>
      <c r="N34" s="291"/>
      <c r="O34" s="292"/>
      <c r="P34" s="292"/>
      <c r="Q34" s="291"/>
      <c r="R34" s="291"/>
      <c r="S34" s="382"/>
      <c r="T34" s="382"/>
      <c r="U34" s="382"/>
      <c r="V34" s="382"/>
      <c r="W34" s="382"/>
      <c r="X34" s="382"/>
      <c r="Y34" s="382"/>
      <c r="Z34" s="382"/>
      <c r="AA34" s="382"/>
      <c r="AB34" s="382"/>
      <c r="AC34" s="382"/>
      <c r="AD34" s="382"/>
      <c r="AE34" s="382"/>
    </row>
    <row r="35" spans="1:31" ht="22.5" customHeight="1">
      <c r="A35" s="293" t="s">
        <v>50</v>
      </c>
      <c r="B35" s="305">
        <f>C35*1.25</f>
        <v>16.25</v>
      </c>
      <c r="C35" s="345">
        <v>13</v>
      </c>
      <c r="D35" s="275"/>
      <c r="E35" s="318">
        <f>1.3*C35/100</f>
        <v>0.16900000000000001</v>
      </c>
      <c r="F35" s="318">
        <f>0.1*C35/100</f>
        <v>1.3000000000000001E-2</v>
      </c>
      <c r="G35" s="318">
        <f>7*C35/100</f>
        <v>0.91</v>
      </c>
      <c r="H35" s="320"/>
      <c r="I35" s="301">
        <v>0</v>
      </c>
      <c r="J35" s="301">
        <f t="shared" si="2"/>
        <v>0</v>
      </c>
      <c r="K35" s="431"/>
      <c r="L35" s="292"/>
      <c r="M35" s="292"/>
      <c r="N35" s="292"/>
      <c r="O35" s="292"/>
      <c r="P35" s="292"/>
      <c r="Q35" s="292"/>
      <c r="R35" s="292"/>
      <c r="S35" s="382"/>
      <c r="T35" s="382"/>
      <c r="U35" s="382"/>
      <c r="V35" s="382"/>
      <c r="W35" s="382"/>
      <c r="X35" s="382"/>
      <c r="Y35" s="382"/>
      <c r="Z35" s="382"/>
      <c r="AA35" s="382"/>
      <c r="AB35" s="382"/>
      <c r="AC35" s="382"/>
      <c r="AD35" s="382"/>
      <c r="AE35" s="382"/>
    </row>
    <row r="36" spans="1:31" s="69" customFormat="1" ht="18" customHeight="1">
      <c r="A36" s="315" t="s">
        <v>51</v>
      </c>
      <c r="B36" s="494">
        <f>C36*1.33</f>
        <v>17.29</v>
      </c>
      <c r="C36" s="495">
        <v>13</v>
      </c>
      <c r="D36" s="323"/>
      <c r="E36" s="259"/>
      <c r="F36" s="259"/>
      <c r="G36" s="259"/>
      <c r="H36" s="314"/>
      <c r="I36" s="307">
        <v>45</v>
      </c>
      <c r="J36" s="301">
        <f t="shared" si="2"/>
        <v>0.77804999999999991</v>
      </c>
      <c r="K36" s="319"/>
      <c r="L36" s="291"/>
      <c r="M36" s="291"/>
      <c r="N36" s="291"/>
      <c r="O36" s="292"/>
      <c r="P36" s="292"/>
      <c r="Q36" s="291"/>
      <c r="R36" s="291"/>
      <c r="S36" s="382"/>
      <c r="T36" s="382"/>
      <c r="U36" s="382"/>
      <c r="V36" s="382"/>
      <c r="W36" s="382"/>
      <c r="X36" s="382"/>
      <c r="Y36" s="382"/>
      <c r="Z36" s="382"/>
      <c r="AA36" s="303"/>
      <c r="AB36" s="303"/>
      <c r="AC36" s="303"/>
      <c r="AD36" s="303"/>
      <c r="AE36" s="303"/>
    </row>
    <row r="37" spans="1:31" ht="16.5" customHeight="1">
      <c r="A37" s="293" t="s">
        <v>52</v>
      </c>
      <c r="B37" s="496">
        <f>C37*1.19</f>
        <v>11.899999999999999</v>
      </c>
      <c r="C37" s="345">
        <v>10</v>
      </c>
      <c r="D37" s="275"/>
      <c r="E37" s="318">
        <f>1.7*C37/100</f>
        <v>0.17</v>
      </c>
      <c r="F37" s="318">
        <v>0</v>
      </c>
      <c r="G37" s="318">
        <f>9.5*C37/100</f>
        <v>0.95</v>
      </c>
      <c r="H37" s="320"/>
      <c r="I37" s="301">
        <v>45</v>
      </c>
      <c r="J37" s="301">
        <f t="shared" si="2"/>
        <v>0.53549999999999986</v>
      </c>
      <c r="K37" s="431"/>
      <c r="L37" s="292"/>
      <c r="M37" s="292"/>
      <c r="N37" s="292"/>
      <c r="O37" s="292"/>
      <c r="P37" s="292"/>
      <c r="Q37" s="292"/>
      <c r="R37" s="292"/>
      <c r="S37" s="382"/>
      <c r="T37" s="382"/>
      <c r="U37" s="382"/>
      <c r="V37" s="382"/>
      <c r="W37" s="382"/>
      <c r="X37" s="382"/>
      <c r="Y37" s="382"/>
      <c r="Z37" s="382"/>
      <c r="AA37" s="382"/>
      <c r="AB37" s="382"/>
      <c r="AC37" s="382"/>
      <c r="AD37" s="382"/>
      <c r="AE37" s="382"/>
    </row>
    <row r="38" spans="1:31" ht="16.5" customHeight="1">
      <c r="A38" s="293" t="s">
        <v>32</v>
      </c>
      <c r="B38" s="496">
        <v>1</v>
      </c>
      <c r="C38" s="345">
        <v>1</v>
      </c>
      <c r="D38" s="275"/>
      <c r="E38" s="318"/>
      <c r="F38" s="318"/>
      <c r="G38" s="318"/>
      <c r="H38" s="320"/>
      <c r="I38" s="301">
        <v>12</v>
      </c>
      <c r="J38" s="301">
        <f t="shared" si="2"/>
        <v>1.2E-2</v>
      </c>
      <c r="K38" s="431"/>
      <c r="L38" s="292"/>
      <c r="M38" s="292"/>
      <c r="N38" s="292"/>
      <c r="O38" s="292"/>
      <c r="P38" s="292"/>
      <c r="Q38" s="292"/>
      <c r="R38" s="292"/>
      <c r="S38" s="382"/>
      <c r="T38" s="382"/>
      <c r="U38" s="382"/>
      <c r="V38" s="382"/>
      <c r="W38" s="382"/>
      <c r="X38" s="382"/>
      <c r="Y38" s="382"/>
      <c r="Z38" s="382"/>
      <c r="AA38" s="382"/>
      <c r="AB38" s="382"/>
      <c r="AC38" s="382"/>
      <c r="AD38" s="382"/>
      <c r="AE38" s="382"/>
    </row>
    <row r="39" spans="1:31" ht="22.5" customHeight="1">
      <c r="A39" s="293" t="s">
        <v>53</v>
      </c>
      <c r="B39" s="294">
        <v>5</v>
      </c>
      <c r="C39" s="294">
        <v>5</v>
      </c>
      <c r="D39" s="165"/>
      <c r="E39" s="288">
        <v>0</v>
      </c>
      <c r="F39" s="288">
        <f>99.9*C39/100</f>
        <v>4.9950000000000001</v>
      </c>
      <c r="G39" s="288">
        <v>0</v>
      </c>
      <c r="H39" s="283"/>
      <c r="I39" s="284">
        <v>700</v>
      </c>
      <c r="J39" s="284">
        <f>B39*I39/1000</f>
        <v>3.5</v>
      </c>
      <c r="K39" s="431"/>
      <c r="L39" s="291"/>
      <c r="M39" s="291"/>
      <c r="N39" s="291"/>
      <c r="O39" s="292"/>
      <c r="P39" s="292"/>
      <c r="Q39" s="291"/>
      <c r="R39" s="291"/>
      <c r="S39" s="497"/>
      <c r="T39" s="497"/>
      <c r="U39" s="382"/>
      <c r="V39" s="382"/>
      <c r="W39" s="382"/>
      <c r="X39" s="382"/>
      <c r="Y39" s="382"/>
      <c r="Z39" s="382"/>
      <c r="AA39" s="382"/>
      <c r="AB39" s="382"/>
      <c r="AC39" s="382"/>
      <c r="AD39" s="382"/>
      <c r="AE39" s="382"/>
    </row>
    <row r="40" spans="1:31" s="69" customFormat="1" ht="19.5" customHeight="1">
      <c r="A40" s="279" t="s">
        <v>36</v>
      </c>
      <c r="B40" s="286">
        <f>C40*1.1875</f>
        <v>13.0625</v>
      </c>
      <c r="C40" s="286">
        <v>11</v>
      </c>
      <c r="D40" s="165"/>
      <c r="E40" s="288">
        <f>7.6*C40/100</f>
        <v>0.83599999999999997</v>
      </c>
      <c r="F40" s="288">
        <f>0.9*C40/100</f>
        <v>9.9000000000000005E-2</v>
      </c>
      <c r="G40" s="288">
        <f>48.4*C40/100</f>
        <v>5.3239999999999998</v>
      </c>
      <c r="H40" s="320"/>
      <c r="I40" s="301">
        <v>45</v>
      </c>
      <c r="J40" s="301">
        <f>I40*B40/1000</f>
        <v>0.58781249999999996</v>
      </c>
      <c r="K40" s="431"/>
      <c r="L40" s="292"/>
      <c r="M40" s="292"/>
      <c r="N40" s="292"/>
      <c r="O40" s="292"/>
      <c r="P40" s="292"/>
      <c r="Q40" s="292"/>
      <c r="R40" s="292"/>
      <c r="S40" s="497"/>
      <c r="T40" s="497"/>
      <c r="U40" s="382"/>
      <c r="V40" s="382"/>
      <c r="W40" s="382"/>
      <c r="X40" s="382"/>
      <c r="Y40" s="382"/>
      <c r="Z40" s="382"/>
      <c r="AA40" s="303"/>
      <c r="AB40" s="303"/>
      <c r="AC40" s="303"/>
      <c r="AD40" s="303"/>
      <c r="AE40" s="303"/>
    </row>
    <row r="41" spans="1:31" s="69" customFormat="1" ht="19.5" customHeight="1">
      <c r="A41" s="279"/>
      <c r="B41" s="286"/>
      <c r="C41" s="286"/>
      <c r="D41" s="165"/>
      <c r="E41" s="313">
        <f>E42-(E42*6/100)</f>
        <v>35.897603599999997</v>
      </c>
      <c r="F41" s="313">
        <f>F42-(F42*12/100)</f>
        <v>15.190102399999999</v>
      </c>
      <c r="G41" s="313">
        <f>G42-(G42*9/100)</f>
        <v>3.2519486999999998</v>
      </c>
      <c r="H41" s="455">
        <f>E41*4+F41*9+G41*4</f>
        <v>293.30913079999999</v>
      </c>
      <c r="I41" s="301"/>
      <c r="J41" s="301"/>
      <c r="K41" s="431"/>
      <c r="L41" s="292"/>
      <c r="M41" s="292"/>
      <c r="N41" s="292"/>
      <c r="O41" s="292"/>
      <c r="P41" s="292"/>
      <c r="Q41" s="292"/>
      <c r="R41" s="292"/>
      <c r="S41" s="497"/>
      <c r="T41" s="497"/>
      <c r="U41" s="382"/>
      <c r="V41" s="382"/>
      <c r="W41" s="382"/>
      <c r="X41" s="382"/>
      <c r="Y41" s="382"/>
      <c r="Z41" s="382"/>
      <c r="AA41" s="303"/>
      <c r="AB41" s="303"/>
      <c r="AC41" s="303"/>
      <c r="AD41" s="303"/>
      <c r="AE41" s="303"/>
    </row>
    <row r="42" spans="1:31" s="69" customFormat="1" ht="19.5" customHeight="1">
      <c r="A42" s="638" t="s">
        <v>214</v>
      </c>
      <c r="B42" s="638"/>
      <c r="C42" s="638"/>
      <c r="D42" s="275" t="s">
        <v>215</v>
      </c>
      <c r="E42" s="276">
        <f>E43+E52+E54+E56+E57</f>
        <v>38.188939999999995</v>
      </c>
      <c r="F42" s="276">
        <f>F43+F52+F54+F56+F57</f>
        <v>17.261479999999999</v>
      </c>
      <c r="G42" s="276">
        <f>G43+G52+G54+G56+G57</f>
        <v>3.5735699999999997</v>
      </c>
      <c r="H42" s="277">
        <f>E42*4+F42*9+G42*4</f>
        <v>322.40335999999996</v>
      </c>
      <c r="I42" s="284"/>
      <c r="J42" s="365">
        <f>SUM(J43:J57)</f>
        <v>0</v>
      </c>
      <c r="K42" s="278">
        <v>10.752000000000001</v>
      </c>
      <c r="L42" s="278">
        <v>0.14000000000000001</v>
      </c>
      <c r="M42" s="278">
        <v>0</v>
      </c>
      <c r="N42" s="278">
        <v>1.59</v>
      </c>
      <c r="O42" s="278">
        <v>34.82</v>
      </c>
      <c r="P42" s="278">
        <v>181.4</v>
      </c>
      <c r="Q42" s="278">
        <v>21.37</v>
      </c>
      <c r="R42" s="278">
        <v>4.05</v>
      </c>
      <c r="S42" s="497"/>
      <c r="T42" s="497"/>
      <c r="U42" s="382"/>
      <c r="V42" s="382"/>
      <c r="W42" s="382"/>
      <c r="X42" s="382"/>
      <c r="Y42" s="382"/>
      <c r="Z42" s="382"/>
      <c r="AA42" s="303"/>
      <c r="AB42" s="303"/>
      <c r="AC42" s="303"/>
      <c r="AD42" s="303"/>
      <c r="AE42" s="303"/>
    </row>
    <row r="43" spans="1:31" s="69" customFormat="1" ht="19.5" customHeight="1">
      <c r="A43" s="310" t="s">
        <v>216</v>
      </c>
      <c r="B43" s="331">
        <f>C43*1.068</f>
        <v>77.963999999999999</v>
      </c>
      <c r="C43" s="294">
        <v>73</v>
      </c>
      <c r="D43" s="275"/>
      <c r="E43" s="288">
        <f>17.4*C43/100</f>
        <v>12.701999999999998</v>
      </c>
      <c r="F43" s="288">
        <f>3.1*C43/100</f>
        <v>2.2629999999999999</v>
      </c>
      <c r="G43" s="288">
        <v>0</v>
      </c>
      <c r="H43" s="320"/>
      <c r="I43" s="270">
        <v>0</v>
      </c>
      <c r="J43" s="301">
        <f>B43*I43/1000</f>
        <v>0</v>
      </c>
      <c r="K43" s="301"/>
      <c r="L43" s="291"/>
      <c r="M43" s="291"/>
      <c r="N43" s="291"/>
      <c r="O43" s="292"/>
      <c r="P43" s="292"/>
      <c r="Q43" s="291"/>
      <c r="R43" s="291"/>
      <c r="S43" s="497"/>
      <c r="T43" s="497"/>
      <c r="U43" s="382"/>
      <c r="V43" s="382"/>
      <c r="W43" s="382"/>
      <c r="X43" s="382"/>
      <c r="Y43" s="382"/>
      <c r="Z43" s="382"/>
      <c r="AA43" s="303"/>
      <c r="AB43" s="303"/>
      <c r="AC43" s="303"/>
      <c r="AD43" s="303"/>
      <c r="AE43" s="303"/>
    </row>
    <row r="44" spans="1:31" s="69" customFormat="1" ht="19.5" customHeight="1">
      <c r="A44" s="315" t="s">
        <v>217</v>
      </c>
      <c r="B44" s="286">
        <f>C44*1.67</f>
        <v>277.21999999999997</v>
      </c>
      <c r="C44" s="280">
        <v>166</v>
      </c>
      <c r="D44" s="165"/>
      <c r="E44" s="318">
        <f>2*C44/100</f>
        <v>3.32</v>
      </c>
      <c r="F44" s="318">
        <f>0.1*C44/100</f>
        <v>0.16600000000000001</v>
      </c>
      <c r="G44" s="318">
        <f>19.7*C44/100</f>
        <v>32.701999999999998</v>
      </c>
      <c r="H44" s="320"/>
      <c r="I44" s="382"/>
      <c r="J44" s="301">
        <f>B44*I44/1000</f>
        <v>0</v>
      </c>
      <c r="K44" s="301"/>
      <c r="L44" s="291"/>
      <c r="M44" s="291"/>
      <c r="N44" s="291"/>
      <c r="O44" s="292"/>
      <c r="P44" s="292"/>
      <c r="Q44" s="291"/>
      <c r="R44" s="291"/>
      <c r="S44" s="497"/>
      <c r="T44" s="497"/>
      <c r="U44" s="382"/>
      <c r="V44" s="382"/>
      <c r="W44" s="382"/>
      <c r="X44" s="382"/>
      <c r="Y44" s="382"/>
      <c r="Z44" s="382"/>
      <c r="AA44" s="303"/>
      <c r="AB44" s="303"/>
      <c r="AC44" s="303"/>
      <c r="AD44" s="303"/>
      <c r="AE44" s="303"/>
    </row>
    <row r="45" spans="1:31" s="69" customFormat="1" ht="46.5" customHeight="1">
      <c r="A45" s="279" t="s">
        <v>65</v>
      </c>
      <c r="B45" s="286">
        <v>2</v>
      </c>
      <c r="C45" s="294">
        <v>2</v>
      </c>
      <c r="D45" s="416"/>
      <c r="E45" s="288">
        <f>4.8*C45/100</f>
        <v>9.6000000000000002E-2</v>
      </c>
      <c r="F45" s="288">
        <v>0</v>
      </c>
      <c r="G45" s="288">
        <f>18.9*C45/100</f>
        <v>0.37799999999999995</v>
      </c>
      <c r="H45" s="320"/>
      <c r="I45" s="301"/>
      <c r="J45" s="301"/>
      <c r="K45" s="301"/>
      <c r="L45" s="291"/>
      <c r="M45" s="291"/>
      <c r="N45" s="291"/>
      <c r="O45" s="292"/>
      <c r="P45" s="292"/>
      <c r="Q45" s="291"/>
      <c r="R45" s="291"/>
      <c r="S45" s="497"/>
      <c r="T45" s="497"/>
      <c r="U45" s="382"/>
      <c r="V45" s="382"/>
      <c r="W45" s="382"/>
      <c r="X45" s="382"/>
      <c r="Y45" s="382"/>
      <c r="Z45" s="382"/>
      <c r="AA45" s="303"/>
      <c r="AB45" s="303"/>
      <c r="AC45" s="303"/>
      <c r="AD45" s="303"/>
      <c r="AE45" s="303"/>
    </row>
    <row r="46" spans="1:31" s="69" customFormat="1" ht="19.5" customHeight="1">
      <c r="A46" s="315" t="s">
        <v>218</v>
      </c>
      <c r="B46" s="286">
        <v>43</v>
      </c>
      <c r="C46" s="280">
        <v>35</v>
      </c>
      <c r="D46" s="165"/>
      <c r="E46" s="318">
        <f>1.3*C46/100</f>
        <v>0.45500000000000002</v>
      </c>
      <c r="F46" s="318">
        <f>0.1*C46/100</f>
        <v>3.5000000000000003E-2</v>
      </c>
      <c r="G46" s="318">
        <f>7*C46/100</f>
        <v>2.4500000000000002</v>
      </c>
      <c r="H46" s="320"/>
      <c r="I46" s="301"/>
      <c r="J46" s="301">
        <f>I46*B46/1000</f>
        <v>0</v>
      </c>
      <c r="K46" s="301"/>
      <c r="L46" s="292"/>
      <c r="M46" s="292"/>
      <c r="N46" s="292"/>
      <c r="O46" s="292"/>
      <c r="P46" s="292"/>
      <c r="Q46" s="292"/>
      <c r="R46" s="292"/>
      <c r="S46" s="497"/>
      <c r="T46" s="497"/>
      <c r="U46" s="382"/>
      <c r="V46" s="382"/>
      <c r="W46" s="382"/>
      <c r="X46" s="382"/>
      <c r="Y46" s="382"/>
      <c r="Z46" s="382"/>
      <c r="AA46" s="303"/>
      <c r="AB46" s="303"/>
      <c r="AC46" s="303"/>
      <c r="AD46" s="303"/>
      <c r="AE46" s="303"/>
    </row>
    <row r="47" spans="1:31" s="69" customFormat="1" ht="19.5" customHeight="1">
      <c r="A47" s="315" t="s">
        <v>32</v>
      </c>
      <c r="B47" s="286">
        <v>1</v>
      </c>
      <c r="C47" s="280">
        <v>1</v>
      </c>
      <c r="D47" s="165"/>
      <c r="E47" s="318"/>
      <c r="F47" s="318"/>
      <c r="G47" s="318"/>
      <c r="H47" s="320"/>
      <c r="I47" s="301"/>
      <c r="J47" s="301"/>
      <c r="K47" s="431"/>
      <c r="L47" s="292"/>
      <c r="M47" s="292"/>
      <c r="N47" s="292"/>
      <c r="O47" s="292"/>
      <c r="P47" s="292"/>
      <c r="Q47" s="292"/>
      <c r="R47" s="292"/>
      <c r="S47" s="497"/>
      <c r="T47" s="497"/>
      <c r="U47" s="382"/>
      <c r="V47" s="382"/>
      <c r="W47" s="382"/>
      <c r="X47" s="382"/>
      <c r="Y47" s="382"/>
      <c r="Z47" s="382"/>
      <c r="AA47" s="303"/>
      <c r="AB47" s="303"/>
      <c r="AC47" s="303"/>
      <c r="AD47" s="303"/>
      <c r="AE47" s="303"/>
    </row>
    <row r="48" spans="1:31" s="69" customFormat="1" ht="19.5" customHeight="1">
      <c r="A48" s="315" t="s">
        <v>171</v>
      </c>
      <c r="B48" s="286">
        <v>10</v>
      </c>
      <c r="C48" s="280">
        <v>10</v>
      </c>
      <c r="D48" s="165"/>
      <c r="E48" s="318"/>
      <c r="F48" s="318"/>
      <c r="G48" s="318"/>
      <c r="H48" s="320"/>
      <c r="I48" s="301"/>
      <c r="J48" s="301"/>
      <c r="K48" s="431"/>
      <c r="L48" s="292"/>
      <c r="M48" s="292"/>
      <c r="N48" s="292"/>
      <c r="O48" s="292"/>
      <c r="P48" s="292"/>
      <c r="Q48" s="292"/>
      <c r="R48" s="292"/>
      <c r="S48" s="497"/>
      <c r="T48" s="497"/>
      <c r="U48" s="382"/>
      <c r="V48" s="382"/>
      <c r="W48" s="382"/>
      <c r="X48" s="382"/>
      <c r="Y48" s="382"/>
      <c r="Z48" s="382"/>
      <c r="AA48" s="303"/>
      <c r="AB48" s="303"/>
      <c r="AC48" s="303"/>
      <c r="AD48" s="303"/>
      <c r="AE48" s="303"/>
    </row>
    <row r="49" spans="1:31" s="69" customFormat="1" ht="19.5" customHeight="1">
      <c r="A49" s="315" t="s">
        <v>64</v>
      </c>
      <c r="B49" s="453">
        <v>6</v>
      </c>
      <c r="C49" s="280">
        <v>6</v>
      </c>
      <c r="D49" s="165"/>
      <c r="E49" s="318"/>
      <c r="F49" s="318"/>
      <c r="G49" s="318"/>
      <c r="H49" s="320"/>
      <c r="I49" s="301"/>
      <c r="J49" s="301"/>
      <c r="K49" s="431"/>
      <c r="L49" s="292"/>
      <c r="M49" s="292"/>
      <c r="N49" s="292"/>
      <c r="O49" s="292"/>
      <c r="P49" s="292"/>
      <c r="Q49" s="292"/>
      <c r="R49" s="292"/>
      <c r="S49" s="497"/>
      <c r="T49" s="497"/>
      <c r="U49" s="382"/>
      <c r="V49" s="382"/>
      <c r="W49" s="382"/>
      <c r="X49" s="382"/>
      <c r="Y49" s="382"/>
      <c r="Z49" s="382"/>
      <c r="AA49" s="303"/>
      <c r="AB49" s="303"/>
      <c r="AC49" s="303"/>
      <c r="AD49" s="303"/>
      <c r="AE49" s="303"/>
    </row>
    <row r="50" spans="1:31" s="69" customFormat="1" ht="19.5" customHeight="1">
      <c r="A50" s="293" t="s">
        <v>52</v>
      </c>
      <c r="B50" s="286">
        <f>C50*1.19</f>
        <v>35.699999999999996</v>
      </c>
      <c r="C50" s="280">
        <v>30</v>
      </c>
      <c r="D50" s="165"/>
      <c r="E50" s="318">
        <f>1.7*C50/100</f>
        <v>0.51</v>
      </c>
      <c r="F50" s="318">
        <v>0</v>
      </c>
      <c r="G50" s="318">
        <f>9.5*C50/100</f>
        <v>2.85</v>
      </c>
      <c r="H50" s="320"/>
      <c r="I50" s="301"/>
      <c r="J50" s="301"/>
      <c r="K50" s="431"/>
      <c r="L50" s="292"/>
      <c r="M50" s="292"/>
      <c r="N50" s="292"/>
      <c r="O50" s="292"/>
      <c r="P50" s="292"/>
      <c r="Q50" s="292"/>
      <c r="R50" s="292"/>
      <c r="S50" s="497"/>
      <c r="T50" s="497"/>
      <c r="U50" s="382"/>
      <c r="V50" s="382"/>
      <c r="W50" s="382"/>
      <c r="X50" s="382"/>
      <c r="Y50" s="382"/>
      <c r="Z50" s="382"/>
      <c r="AA50" s="303"/>
      <c r="AB50" s="303"/>
      <c r="AC50" s="303"/>
      <c r="AD50" s="303"/>
      <c r="AE50" s="303"/>
    </row>
    <row r="51" spans="1:31" s="69" customFormat="1" ht="19.5" customHeight="1">
      <c r="A51" s="643" t="s">
        <v>179</v>
      </c>
      <c r="B51" s="643"/>
      <c r="C51" s="643"/>
      <c r="D51" s="643"/>
      <c r="E51" s="643"/>
      <c r="F51" s="643"/>
      <c r="G51" s="643"/>
      <c r="H51" s="643"/>
      <c r="I51" s="643"/>
      <c r="J51" s="643"/>
      <c r="K51" s="643"/>
      <c r="L51" s="643"/>
      <c r="M51" s="643"/>
      <c r="N51" s="643"/>
      <c r="O51" s="643"/>
      <c r="P51" s="643"/>
      <c r="Q51" s="643"/>
      <c r="R51" s="292"/>
      <c r="S51" s="497"/>
      <c r="T51" s="497"/>
      <c r="U51" s="382"/>
      <c r="V51" s="382"/>
      <c r="W51" s="382"/>
      <c r="X51" s="382"/>
      <c r="Y51" s="382"/>
      <c r="Z51" s="382"/>
      <c r="AA51" s="303"/>
      <c r="AB51" s="303"/>
      <c r="AC51" s="303"/>
      <c r="AD51" s="303"/>
      <c r="AE51" s="303"/>
    </row>
    <row r="52" spans="1:31" ht="26.1" customHeight="1">
      <c r="A52" s="498"/>
      <c r="B52" s="499"/>
      <c r="C52" s="500"/>
      <c r="D52" s="454"/>
      <c r="E52" s="313">
        <f>E53-(E53*6/100)</f>
        <v>12.784939999999997</v>
      </c>
      <c r="F52" s="313">
        <f>F53-(F53*12/100)</f>
        <v>7.7404799999999998</v>
      </c>
      <c r="G52" s="313">
        <f>G53-(G53*9/100)</f>
        <v>3.5735699999999997</v>
      </c>
      <c r="H52" s="455">
        <f>E52*4+F52*9+G52*4</f>
        <v>135.09835999999999</v>
      </c>
      <c r="I52" s="307"/>
      <c r="J52" s="307"/>
      <c r="K52" s="319"/>
      <c r="L52" s="291"/>
      <c r="M52" s="291"/>
      <c r="N52" s="291"/>
      <c r="O52" s="292"/>
      <c r="P52" s="292"/>
      <c r="Q52" s="291"/>
      <c r="R52" s="291"/>
      <c r="S52" s="382"/>
      <c r="T52" s="382"/>
      <c r="U52" s="382"/>
      <c r="V52" s="382"/>
      <c r="W52" s="382"/>
      <c r="X52" s="382"/>
      <c r="Y52" s="382"/>
      <c r="Z52" s="382"/>
      <c r="AA52" s="382"/>
      <c r="AB52" s="382"/>
      <c r="AC52" s="382"/>
      <c r="AD52" s="382"/>
      <c r="AE52" s="382"/>
    </row>
    <row r="53" spans="1:31" s="69" customFormat="1" ht="26.1" customHeight="1">
      <c r="A53" s="650" t="s">
        <v>219</v>
      </c>
      <c r="B53" s="650"/>
      <c r="C53" s="650"/>
      <c r="D53" s="275" t="s">
        <v>220</v>
      </c>
      <c r="E53" s="259">
        <f>E54+E56+E59+E60+E61</f>
        <v>13.600999999999997</v>
      </c>
      <c r="F53" s="259">
        <f>F54+F56+F59+F60+F61</f>
        <v>8.7959999999999994</v>
      </c>
      <c r="G53" s="276">
        <f>G54+G56+G59+G60+G61</f>
        <v>3.9269999999999996</v>
      </c>
      <c r="H53" s="260">
        <f>E53*4+F53*9+G53*4</f>
        <v>149.27599999999998</v>
      </c>
      <c r="I53" s="301"/>
      <c r="J53" s="429">
        <f>J54+J55+J56+J57+J58+J59+J60+J61</f>
        <v>0</v>
      </c>
      <c r="K53" s="278">
        <v>2.11</v>
      </c>
      <c r="L53" s="306">
        <v>0.11</v>
      </c>
      <c r="M53" s="278">
        <v>0.9</v>
      </c>
      <c r="N53" s="278">
        <v>2.7</v>
      </c>
      <c r="O53" s="278">
        <v>11.2</v>
      </c>
      <c r="P53" s="278">
        <v>110.23</v>
      </c>
      <c r="Q53" s="306">
        <v>12.24</v>
      </c>
      <c r="R53" s="306">
        <v>4.8</v>
      </c>
      <c r="S53" s="303"/>
      <c r="T53" s="303"/>
      <c r="U53" s="303"/>
      <c r="V53" s="303"/>
      <c r="W53" s="303"/>
      <c r="X53" s="303"/>
      <c r="Y53" s="303"/>
      <c r="Z53" s="303"/>
      <c r="AA53" s="303"/>
      <c r="AB53" s="303"/>
      <c r="AC53" s="303"/>
      <c r="AD53" s="303"/>
      <c r="AE53" s="303"/>
    </row>
    <row r="54" spans="1:31" s="69" customFormat="1" ht="26.1" customHeight="1">
      <c r="A54" s="310" t="s">
        <v>216</v>
      </c>
      <c r="B54" s="331">
        <f>C54*1.068</f>
        <v>77.963999999999999</v>
      </c>
      <c r="C54" s="294">
        <v>73</v>
      </c>
      <c r="D54" s="275"/>
      <c r="E54" s="288">
        <f>17.4*C54/100</f>
        <v>12.701999999999998</v>
      </c>
      <c r="F54" s="288">
        <f>3.1*C54/100</f>
        <v>2.2629999999999999</v>
      </c>
      <c r="G54" s="288">
        <v>0</v>
      </c>
      <c r="H54" s="320"/>
      <c r="I54" s="301">
        <v>0</v>
      </c>
      <c r="J54" s="301">
        <f t="shared" ref="J54:J61" si="3">B54*I54/1000</f>
        <v>0</v>
      </c>
      <c r="K54" s="301"/>
      <c r="L54" s="292"/>
      <c r="M54" s="292"/>
      <c r="N54" s="292"/>
      <c r="O54" s="292"/>
      <c r="P54" s="292"/>
      <c r="Q54" s="292"/>
      <c r="R54" s="292"/>
      <c r="S54" s="303"/>
      <c r="T54" s="303"/>
      <c r="U54" s="303"/>
      <c r="V54" s="303"/>
      <c r="W54" s="303"/>
      <c r="X54" s="303"/>
      <c r="Y54" s="303"/>
      <c r="Z54" s="303"/>
      <c r="AA54" s="303"/>
      <c r="AB54" s="303"/>
      <c r="AC54" s="303"/>
      <c r="AD54" s="303"/>
      <c r="AE54" s="303"/>
    </row>
    <row r="55" spans="1:31" s="69" customFormat="1" ht="26.1" customHeight="1">
      <c r="A55" s="310" t="s">
        <v>32</v>
      </c>
      <c r="B55" s="331">
        <v>1</v>
      </c>
      <c r="C55" s="294">
        <v>1</v>
      </c>
      <c r="D55" s="275"/>
      <c r="E55" s="288"/>
      <c r="F55" s="288"/>
      <c r="G55" s="288"/>
      <c r="H55" s="320"/>
      <c r="I55" s="301">
        <v>0</v>
      </c>
      <c r="J55" s="301">
        <f t="shared" si="3"/>
        <v>0</v>
      </c>
      <c r="K55" s="301"/>
      <c r="L55" s="292"/>
      <c r="M55" s="292"/>
      <c r="N55" s="292"/>
      <c r="O55" s="292"/>
      <c r="P55" s="292"/>
      <c r="Q55" s="292"/>
      <c r="R55" s="292"/>
      <c r="S55" s="303"/>
      <c r="T55" s="303"/>
      <c r="U55" s="303"/>
      <c r="V55" s="303"/>
      <c r="W55" s="303"/>
      <c r="X55" s="303"/>
      <c r="Y55" s="303"/>
      <c r="Z55" s="303"/>
      <c r="AA55" s="303"/>
      <c r="AB55" s="303"/>
      <c r="AC55" s="303"/>
      <c r="AD55" s="303"/>
      <c r="AE55" s="303"/>
    </row>
    <row r="56" spans="1:31" s="69" customFormat="1" ht="26.1" customHeight="1">
      <c r="A56" s="279" t="s">
        <v>53</v>
      </c>
      <c r="B56" s="286">
        <v>5</v>
      </c>
      <c r="C56" s="294">
        <v>5</v>
      </c>
      <c r="D56" s="416"/>
      <c r="E56" s="457">
        <v>0</v>
      </c>
      <c r="F56" s="458">
        <f>99.9*C56/100</f>
        <v>4.9950000000000001</v>
      </c>
      <c r="G56" s="458">
        <v>0</v>
      </c>
      <c r="H56" s="502"/>
      <c r="I56" s="307">
        <v>0</v>
      </c>
      <c r="J56" s="301">
        <f t="shared" si="3"/>
        <v>0</v>
      </c>
      <c r="K56" s="476"/>
      <c r="L56" s="291"/>
      <c r="M56" s="291"/>
      <c r="N56" s="291"/>
      <c r="O56" s="292"/>
      <c r="P56" s="292"/>
      <c r="Q56" s="291"/>
      <c r="R56" s="291"/>
      <c r="S56" s="303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</row>
    <row r="57" spans="1:31" s="69" customFormat="1" ht="26.1" customHeight="1">
      <c r="A57" s="651" t="s">
        <v>221</v>
      </c>
      <c r="B57" s="651"/>
      <c r="C57" s="503">
        <v>50</v>
      </c>
      <c r="D57" s="275"/>
      <c r="E57" s="288"/>
      <c r="F57" s="288"/>
      <c r="G57" s="288"/>
      <c r="H57" s="320"/>
      <c r="I57" s="284">
        <v>0</v>
      </c>
      <c r="J57" s="301">
        <f t="shared" si="3"/>
        <v>0</v>
      </c>
      <c r="K57" s="301"/>
      <c r="L57" s="292"/>
      <c r="M57" s="292"/>
      <c r="N57" s="292"/>
      <c r="O57" s="292"/>
      <c r="P57" s="292"/>
      <c r="Q57" s="292"/>
      <c r="R57" s="292"/>
      <c r="S57" s="303"/>
      <c r="T57" s="303"/>
      <c r="U57" s="303"/>
      <c r="V57" s="303"/>
      <c r="W57" s="303"/>
      <c r="X57" s="303"/>
      <c r="Y57" s="303"/>
      <c r="Z57" s="303"/>
      <c r="AA57" s="303"/>
      <c r="AB57" s="303"/>
      <c r="AC57" s="303"/>
      <c r="AD57" s="303"/>
      <c r="AE57" s="303"/>
    </row>
    <row r="58" spans="1:31" ht="26.1" customHeight="1">
      <c r="A58" s="651" t="s">
        <v>222</v>
      </c>
      <c r="B58" s="651"/>
      <c r="C58" s="503">
        <v>50</v>
      </c>
      <c r="D58" s="275"/>
      <c r="E58" s="288"/>
      <c r="F58" s="288"/>
      <c r="G58" s="288"/>
      <c r="H58" s="320"/>
      <c r="I58" s="284">
        <v>0</v>
      </c>
      <c r="J58" s="301">
        <f t="shared" si="3"/>
        <v>0</v>
      </c>
      <c r="K58" s="301"/>
      <c r="L58" s="292"/>
      <c r="M58" s="292"/>
      <c r="N58" s="292"/>
      <c r="O58" s="292"/>
      <c r="P58" s="292"/>
      <c r="Q58" s="292"/>
      <c r="R58" s="292"/>
      <c r="S58" s="382"/>
      <c r="T58" s="382"/>
      <c r="U58" s="382"/>
      <c r="V58" s="382"/>
      <c r="W58" s="382"/>
      <c r="X58" s="382"/>
      <c r="Y58" s="382"/>
      <c r="Z58" s="382"/>
      <c r="AA58" s="382"/>
      <c r="AB58" s="382"/>
      <c r="AC58" s="382"/>
      <c r="AD58" s="382"/>
      <c r="AE58" s="382"/>
    </row>
    <row r="59" spans="1:31" ht="59.25" customHeight="1">
      <c r="A59" s="279" t="s">
        <v>65</v>
      </c>
      <c r="B59" s="286">
        <v>5</v>
      </c>
      <c r="C59" s="294">
        <v>5</v>
      </c>
      <c r="D59" s="416"/>
      <c r="E59" s="288">
        <f>4.8*C59/100</f>
        <v>0.24</v>
      </c>
      <c r="F59" s="288">
        <v>0</v>
      </c>
      <c r="G59" s="288">
        <f>18.9*C59/100</f>
        <v>0.94499999999999995</v>
      </c>
      <c r="H59" s="504"/>
      <c r="I59" s="284">
        <v>0</v>
      </c>
      <c r="J59" s="301">
        <f t="shared" si="3"/>
        <v>0</v>
      </c>
      <c r="K59" s="417"/>
      <c r="L59" s="292"/>
      <c r="M59" s="292"/>
      <c r="N59" s="292"/>
      <c r="O59" s="292"/>
      <c r="P59" s="292"/>
      <c r="Q59" s="292"/>
      <c r="R59" s="292"/>
      <c r="S59" s="382"/>
      <c r="T59" s="382"/>
      <c r="U59" s="382"/>
      <c r="V59" s="382"/>
      <c r="W59" s="382"/>
      <c r="X59" s="382"/>
      <c r="Y59" s="382"/>
      <c r="Z59" s="382"/>
      <c r="AA59" s="382"/>
      <c r="AB59" s="382"/>
      <c r="AC59" s="382"/>
      <c r="AD59" s="382"/>
      <c r="AE59" s="382"/>
    </row>
    <row r="60" spans="1:31" s="69" customFormat="1" ht="26.1" customHeight="1">
      <c r="A60" s="293" t="s">
        <v>62</v>
      </c>
      <c r="B60" s="165">
        <v>3.8</v>
      </c>
      <c r="C60" s="165">
        <v>3.8</v>
      </c>
      <c r="D60" s="275"/>
      <c r="E60" s="295">
        <f>10.5*C60/100</f>
        <v>0.39899999999999997</v>
      </c>
      <c r="F60" s="295">
        <f>1*C60/100</f>
        <v>3.7999999999999999E-2</v>
      </c>
      <c r="G60" s="318">
        <f>69*C60/100</f>
        <v>2.6219999999999999</v>
      </c>
      <c r="H60" s="260"/>
      <c r="I60" s="284">
        <v>0</v>
      </c>
      <c r="J60" s="301">
        <f t="shared" si="3"/>
        <v>0</v>
      </c>
      <c r="K60" s="306"/>
      <c r="L60" s="278"/>
      <c r="M60" s="278"/>
      <c r="N60" s="278"/>
      <c r="O60" s="278"/>
      <c r="P60" s="278"/>
      <c r="Q60" s="278"/>
      <c r="R60" s="278"/>
      <c r="S60" s="303"/>
      <c r="T60" s="303"/>
      <c r="U60" s="303"/>
      <c r="V60" s="303"/>
      <c r="W60" s="303"/>
      <c r="X60" s="303"/>
      <c r="Y60" s="303"/>
      <c r="Z60" s="303"/>
      <c r="AA60" s="303"/>
      <c r="AB60" s="303"/>
      <c r="AC60" s="303"/>
      <c r="AD60" s="303"/>
      <c r="AE60" s="303"/>
    </row>
    <row r="61" spans="1:31" ht="26.1" customHeight="1">
      <c r="A61" s="279" t="s">
        <v>64</v>
      </c>
      <c r="B61" s="286">
        <v>10</v>
      </c>
      <c r="C61" s="294">
        <v>10</v>
      </c>
      <c r="D61" s="280"/>
      <c r="E61" s="313">
        <f>2.6*C61/100</f>
        <v>0.26</v>
      </c>
      <c r="F61" s="313">
        <f>15*C61/100</f>
        <v>1.5</v>
      </c>
      <c r="G61" s="313">
        <f>3.6*C61/100</f>
        <v>0.36</v>
      </c>
      <c r="H61" s="283"/>
      <c r="I61" s="301">
        <v>0</v>
      </c>
      <c r="J61" s="301">
        <f t="shared" si="3"/>
        <v>0</v>
      </c>
      <c r="K61" s="284"/>
      <c r="L61" s="292"/>
      <c r="M61" s="292"/>
      <c r="N61" s="292"/>
      <c r="O61" s="292"/>
      <c r="P61" s="292"/>
      <c r="Q61" s="292"/>
      <c r="R61" s="292"/>
      <c r="S61" s="382"/>
      <c r="T61" s="382"/>
      <c r="U61" s="382"/>
      <c r="V61" s="382"/>
      <c r="W61" s="382"/>
      <c r="X61" s="382"/>
      <c r="Y61" s="382"/>
      <c r="Z61" s="382"/>
      <c r="AA61" s="382"/>
      <c r="AB61" s="382"/>
      <c r="AC61" s="382"/>
      <c r="AD61" s="382"/>
      <c r="AE61" s="382"/>
    </row>
    <row r="62" spans="1:31" s="69" customFormat="1" ht="26.1" customHeight="1">
      <c r="A62" s="293" t="s">
        <v>29</v>
      </c>
      <c r="B62" s="165">
        <v>38</v>
      </c>
      <c r="C62" s="165">
        <v>38</v>
      </c>
      <c r="D62" s="316"/>
      <c r="E62" s="295"/>
      <c r="F62" s="295"/>
      <c r="G62" s="295"/>
      <c r="H62" s="357"/>
      <c r="I62" s="270"/>
      <c r="J62" s="301"/>
      <c r="K62" s="270"/>
      <c r="L62" s="291"/>
      <c r="M62" s="291"/>
      <c r="N62" s="291"/>
      <c r="O62" s="292"/>
      <c r="P62" s="292"/>
      <c r="Q62" s="291"/>
      <c r="R62" s="291"/>
      <c r="S62" s="303"/>
      <c r="T62" s="303"/>
      <c r="U62" s="303"/>
      <c r="V62" s="303"/>
      <c r="W62" s="303"/>
      <c r="X62" s="303"/>
      <c r="Y62" s="303"/>
      <c r="Z62" s="303"/>
      <c r="AA62" s="303"/>
      <c r="AB62" s="303"/>
      <c r="AC62" s="303"/>
      <c r="AD62" s="303"/>
      <c r="AE62" s="303"/>
    </row>
    <row r="63" spans="1:31" ht="29.25" customHeight="1">
      <c r="A63" s="413"/>
      <c r="B63" s="414"/>
      <c r="C63" s="415"/>
      <c r="D63" s="416"/>
      <c r="E63" s="288">
        <f>E64-(E64*6/100)</f>
        <v>4.7658000000000005</v>
      </c>
      <c r="F63" s="288">
        <f>F64-(F64*12/100)</f>
        <v>4.5452000000000004</v>
      </c>
      <c r="G63" s="288">
        <f>G64-(G64*9/100)</f>
        <v>24.792950000000001</v>
      </c>
      <c r="H63" s="505">
        <f>E63*4+F63*9+G63*4</f>
        <v>159.14180000000002</v>
      </c>
      <c r="I63" s="301"/>
      <c r="J63" s="284"/>
      <c r="K63" s="417"/>
      <c r="L63" s="292"/>
      <c r="M63" s="292"/>
      <c r="N63" s="292"/>
      <c r="O63" s="292"/>
      <c r="P63" s="292"/>
      <c r="Q63" s="292"/>
      <c r="R63" s="292"/>
      <c r="S63" s="382"/>
      <c r="T63" s="382"/>
      <c r="U63" s="382"/>
      <c r="V63" s="382"/>
      <c r="W63" s="382"/>
      <c r="X63" s="382"/>
      <c r="Y63" s="382"/>
      <c r="Z63" s="382"/>
      <c r="AA63" s="382"/>
      <c r="AB63" s="382"/>
      <c r="AC63" s="382"/>
      <c r="AD63" s="382"/>
      <c r="AE63" s="382"/>
    </row>
    <row r="64" spans="1:31" ht="39.75" customHeight="1">
      <c r="A64" s="636" t="s">
        <v>223</v>
      </c>
      <c r="B64" s="636"/>
      <c r="C64" s="636"/>
      <c r="D64" s="275">
        <v>160</v>
      </c>
      <c r="E64" s="276">
        <f>E65+E68</f>
        <v>5.07</v>
      </c>
      <c r="F64" s="276">
        <f>F65+F68</f>
        <v>5.165</v>
      </c>
      <c r="G64" s="276">
        <f>G65+G68</f>
        <v>27.245000000000001</v>
      </c>
      <c r="H64" s="260">
        <f>E64*4+F64*9+G64*4</f>
        <v>175.745</v>
      </c>
      <c r="I64" s="284"/>
      <c r="J64" s="418">
        <f>J65+J66+J67+J68</f>
        <v>0</v>
      </c>
      <c r="K64" s="306">
        <v>0</v>
      </c>
      <c r="L64" s="278">
        <v>0.16800000000000001</v>
      </c>
      <c r="M64" s="278">
        <v>0.24</v>
      </c>
      <c r="N64" s="278">
        <v>0.6</v>
      </c>
      <c r="O64" s="278">
        <v>11.916</v>
      </c>
      <c r="P64" s="278">
        <v>168.672</v>
      </c>
      <c r="Q64" s="278">
        <v>25.643999999999998</v>
      </c>
      <c r="R64" s="278">
        <v>1.6919999999999999</v>
      </c>
      <c r="S64" s="382"/>
      <c r="T64" s="382"/>
      <c r="U64" s="382"/>
      <c r="V64" s="382"/>
      <c r="W64" s="382"/>
      <c r="X64" s="382"/>
      <c r="Y64" s="382"/>
      <c r="Z64" s="382"/>
      <c r="AA64" s="382"/>
      <c r="AB64" s="382"/>
      <c r="AC64" s="382"/>
      <c r="AD64" s="382"/>
      <c r="AE64" s="382"/>
    </row>
    <row r="65" spans="1:31" s="69" customFormat="1" ht="26.1" customHeight="1">
      <c r="A65" s="279" t="s">
        <v>224</v>
      </c>
      <c r="B65" s="280">
        <v>40</v>
      </c>
      <c r="C65" s="280">
        <v>40</v>
      </c>
      <c r="D65" s="286"/>
      <c r="E65" s="318">
        <f>12.6*C65/100</f>
        <v>5.04</v>
      </c>
      <c r="F65" s="318">
        <f>2.6*C65/100</f>
        <v>1.04</v>
      </c>
      <c r="G65" s="318">
        <f>68*C65/100</f>
        <v>27.2</v>
      </c>
      <c r="H65" s="318"/>
      <c r="I65" s="284">
        <v>0</v>
      </c>
      <c r="J65" s="284">
        <f>B65*I65/1000</f>
        <v>0</v>
      </c>
      <c r="K65" s="284"/>
      <c r="L65" s="284"/>
      <c r="M65" s="284"/>
      <c r="N65" s="284"/>
      <c r="O65" s="284"/>
      <c r="P65" s="284"/>
      <c r="Q65" s="284"/>
      <c r="R65" s="284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  <c r="AD65" s="303"/>
      <c r="AE65" s="303"/>
    </row>
    <row r="66" spans="1:31" ht="26.1" customHeight="1">
      <c r="A66" s="279" t="s">
        <v>29</v>
      </c>
      <c r="B66" s="280">
        <v>120</v>
      </c>
      <c r="C66" s="280">
        <v>120</v>
      </c>
      <c r="D66" s="286"/>
      <c r="E66" s="318"/>
      <c r="F66" s="318"/>
      <c r="G66" s="318"/>
      <c r="H66" s="283"/>
      <c r="I66" s="284"/>
      <c r="J66" s="284">
        <f>B66*I66/1000</f>
        <v>0</v>
      </c>
      <c r="K66" s="284"/>
      <c r="L66" s="301"/>
      <c r="M66" s="301"/>
      <c r="N66" s="301"/>
      <c r="O66" s="301"/>
      <c r="P66" s="301"/>
      <c r="Q66" s="301"/>
      <c r="R66" s="301"/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82"/>
      <c r="AD66" s="382"/>
      <c r="AE66" s="382"/>
    </row>
    <row r="67" spans="1:31" ht="26.1" customHeight="1">
      <c r="A67" s="279" t="s">
        <v>32</v>
      </c>
      <c r="B67" s="280">
        <v>1</v>
      </c>
      <c r="C67" s="280">
        <v>1</v>
      </c>
      <c r="D67" s="286"/>
      <c r="E67" s="318"/>
      <c r="F67" s="318"/>
      <c r="G67" s="318"/>
      <c r="H67" s="283"/>
      <c r="I67" s="284">
        <v>0</v>
      </c>
      <c r="J67" s="284">
        <f>B67*I67/1000</f>
        <v>0</v>
      </c>
      <c r="K67" s="284"/>
      <c r="L67" s="301"/>
      <c r="M67" s="301"/>
      <c r="N67" s="301"/>
      <c r="O67" s="301"/>
      <c r="P67" s="301"/>
      <c r="Q67" s="301"/>
      <c r="R67" s="301"/>
      <c r="S67" s="382"/>
      <c r="T67" s="382"/>
      <c r="U67" s="382"/>
      <c r="V67" s="382"/>
      <c r="W67" s="382"/>
      <c r="X67" s="382"/>
      <c r="Y67" s="382"/>
      <c r="Z67" s="382"/>
      <c r="AA67" s="382"/>
      <c r="AB67" s="382"/>
      <c r="AC67" s="382"/>
      <c r="AD67" s="382"/>
      <c r="AE67" s="382"/>
    </row>
    <row r="68" spans="1:31" s="69" customFormat="1" ht="26.1" customHeight="1">
      <c r="A68" s="293" t="s">
        <v>33</v>
      </c>
      <c r="B68" s="280">
        <v>5</v>
      </c>
      <c r="C68" s="280">
        <v>5</v>
      </c>
      <c r="D68" s="286"/>
      <c r="E68" s="288">
        <f>0.6*C68/100</f>
        <v>0.03</v>
      </c>
      <c r="F68" s="288">
        <f>82.5*C68/100</f>
        <v>4.125</v>
      </c>
      <c r="G68" s="288">
        <f>0.9*C68/100</f>
        <v>4.4999999999999998E-2</v>
      </c>
      <c r="H68" s="283"/>
      <c r="I68" s="284">
        <v>0</v>
      </c>
      <c r="J68" s="284">
        <f>B68*I68/1000</f>
        <v>0</v>
      </c>
      <c r="K68" s="284"/>
      <c r="L68" s="301"/>
      <c r="M68" s="301"/>
      <c r="N68" s="301"/>
      <c r="O68" s="301"/>
      <c r="P68" s="301"/>
      <c r="Q68" s="301"/>
      <c r="R68" s="301"/>
      <c r="S68" s="303"/>
      <c r="T68" s="303"/>
      <c r="U68" s="303"/>
      <c r="V68" s="303"/>
      <c r="W68" s="303"/>
      <c r="X68" s="303"/>
      <c r="Y68" s="303"/>
      <c r="Z68" s="303"/>
      <c r="AA68" s="303"/>
      <c r="AB68" s="303"/>
      <c r="AC68" s="303"/>
      <c r="AD68" s="303"/>
      <c r="AE68" s="303"/>
    </row>
    <row r="69" spans="1:31" ht="36" customHeight="1">
      <c r="A69" s="630" t="s">
        <v>145</v>
      </c>
      <c r="B69" s="630"/>
      <c r="C69" s="630"/>
      <c r="D69" s="275" t="s">
        <v>70</v>
      </c>
      <c r="E69" s="276">
        <f>E70+E73+E74</f>
        <v>0.6</v>
      </c>
      <c r="F69" s="276">
        <f>F70+F73+F74</f>
        <v>4.9950000000000001</v>
      </c>
      <c r="G69" s="276">
        <f>G70+G73+G74</f>
        <v>4.2</v>
      </c>
      <c r="H69" s="304">
        <f>G69*4+F69*9+E69*4</f>
        <v>64.155000000000001</v>
      </c>
      <c r="I69" s="284"/>
      <c r="J69" s="365">
        <f>SUM(J70:J74)</f>
        <v>0</v>
      </c>
      <c r="K69" s="278">
        <v>24.75</v>
      </c>
      <c r="L69" s="278">
        <v>0.06</v>
      </c>
      <c r="M69" s="278">
        <v>0</v>
      </c>
      <c r="N69" s="278">
        <v>2.92</v>
      </c>
      <c r="O69" s="278">
        <v>17.93</v>
      </c>
      <c r="P69" s="278">
        <v>25.58</v>
      </c>
      <c r="Q69" s="278">
        <v>19.5</v>
      </c>
      <c r="R69" s="278">
        <v>0.89</v>
      </c>
      <c r="S69" s="382"/>
      <c r="T69" s="382"/>
      <c r="U69" s="382"/>
      <c r="V69" s="382"/>
      <c r="W69" s="382"/>
      <c r="X69" s="382"/>
      <c r="Y69" s="382"/>
      <c r="Z69" s="382"/>
      <c r="AA69" s="382"/>
      <c r="AB69" s="382"/>
      <c r="AC69" s="382"/>
      <c r="AD69" s="382"/>
      <c r="AE69" s="382"/>
    </row>
    <row r="70" spans="1:31" s="69" customFormat="1" ht="26.1" customHeight="1">
      <c r="A70" s="279" t="s">
        <v>146</v>
      </c>
      <c r="B70" s="286">
        <f>C70*1.18</f>
        <v>112.1</v>
      </c>
      <c r="C70" s="280">
        <v>95</v>
      </c>
      <c r="D70" s="280"/>
      <c r="E70" s="318">
        <f>0.6*C70/100</f>
        <v>0.56999999999999995</v>
      </c>
      <c r="F70" s="318">
        <v>0</v>
      </c>
      <c r="G70" s="318">
        <f>4.2*C70/100</f>
        <v>3.99</v>
      </c>
      <c r="H70" s="318"/>
      <c r="I70" s="284">
        <v>0</v>
      </c>
      <c r="J70" s="284">
        <f>I70*B70/1000</f>
        <v>0</v>
      </c>
      <c r="K70" s="284"/>
      <c r="L70" s="278"/>
      <c r="M70" s="278"/>
      <c r="N70" s="278"/>
      <c r="O70" s="278"/>
      <c r="P70" s="278"/>
      <c r="Q70" s="278"/>
      <c r="R70" s="278"/>
      <c r="S70" s="303"/>
      <c r="T70" s="303"/>
      <c r="U70" s="303"/>
      <c r="V70" s="303"/>
      <c r="W70" s="303"/>
      <c r="X70" s="303"/>
      <c r="Y70" s="303"/>
      <c r="Z70" s="303"/>
      <c r="AA70" s="303"/>
      <c r="AB70" s="303"/>
      <c r="AC70" s="303"/>
      <c r="AD70" s="303"/>
      <c r="AE70" s="303"/>
    </row>
    <row r="71" spans="1:31" s="69" customFormat="1" ht="29.25" customHeight="1">
      <c r="A71" s="279" t="s">
        <v>147</v>
      </c>
      <c r="B71" s="286">
        <f>C71*1.02</f>
        <v>96.9</v>
      </c>
      <c r="C71" s="280">
        <v>95</v>
      </c>
      <c r="D71" s="280"/>
      <c r="E71" s="282">
        <f>0.6*C71/100</f>
        <v>0.56999999999999995</v>
      </c>
      <c r="F71" s="282">
        <v>0</v>
      </c>
      <c r="G71" s="318">
        <f>2.9*C71/100</f>
        <v>2.7549999999999999</v>
      </c>
      <c r="H71" s="282"/>
      <c r="I71" s="301">
        <v>0</v>
      </c>
      <c r="J71" s="284">
        <f>I71*B71/1000</f>
        <v>0</v>
      </c>
      <c r="K71" s="270"/>
      <c r="L71" s="419"/>
      <c r="M71" s="419"/>
      <c r="N71" s="419"/>
      <c r="O71" s="420"/>
      <c r="P71" s="420"/>
      <c r="Q71" s="419"/>
      <c r="R71" s="419"/>
      <c r="S71" s="303"/>
      <c r="T71" s="303"/>
      <c r="U71" s="303"/>
      <c r="V71" s="303"/>
      <c r="W71" s="303"/>
      <c r="X71" s="303"/>
      <c r="Y71" s="303"/>
      <c r="Z71" s="303"/>
      <c r="AA71" s="303"/>
      <c r="AB71" s="303"/>
      <c r="AC71" s="303"/>
      <c r="AD71" s="303"/>
      <c r="AE71" s="303"/>
    </row>
    <row r="72" spans="1:31" ht="26.1" customHeight="1">
      <c r="A72" s="279" t="s">
        <v>74</v>
      </c>
      <c r="B72" s="286">
        <f>C72*1.35</f>
        <v>6.75</v>
      </c>
      <c r="C72" s="280">
        <v>5</v>
      </c>
      <c r="D72" s="280"/>
      <c r="E72" s="282"/>
      <c r="F72" s="282"/>
      <c r="G72" s="282"/>
      <c r="H72" s="282"/>
      <c r="I72" s="301">
        <v>0</v>
      </c>
      <c r="J72" s="301">
        <f>I72*B72/1000</f>
        <v>0</v>
      </c>
      <c r="K72" s="270"/>
      <c r="L72" s="419"/>
      <c r="M72" s="419"/>
      <c r="N72" s="419"/>
      <c r="O72" s="420"/>
      <c r="P72" s="420"/>
      <c r="Q72" s="419"/>
      <c r="R72" s="419"/>
      <c r="S72" s="382"/>
      <c r="T72" s="382"/>
      <c r="U72" s="382"/>
      <c r="V72" s="382"/>
      <c r="W72" s="382"/>
      <c r="X72" s="382"/>
      <c r="Y72" s="382"/>
      <c r="Z72" s="382"/>
      <c r="AA72" s="382"/>
      <c r="AB72" s="382"/>
      <c r="AC72" s="382"/>
      <c r="AD72" s="382"/>
      <c r="AE72" s="382"/>
    </row>
    <row r="73" spans="1:31" ht="26.1" customHeight="1">
      <c r="A73" s="279" t="s">
        <v>148</v>
      </c>
      <c r="B73" s="286">
        <f>C73*1.25</f>
        <v>6.25</v>
      </c>
      <c r="C73" s="280">
        <v>5</v>
      </c>
      <c r="D73" s="280"/>
      <c r="E73" s="288">
        <f>0.6*C73/100</f>
        <v>0.03</v>
      </c>
      <c r="F73" s="288">
        <v>0</v>
      </c>
      <c r="G73" s="288">
        <f>4.2*C73/100</f>
        <v>0.21</v>
      </c>
      <c r="H73" s="282"/>
      <c r="I73" s="284"/>
      <c r="J73" s="284"/>
      <c r="K73" s="270"/>
      <c r="L73" s="419"/>
      <c r="M73" s="419"/>
      <c r="N73" s="419"/>
      <c r="O73" s="420"/>
      <c r="P73" s="420"/>
      <c r="Q73" s="419"/>
      <c r="R73" s="419"/>
      <c r="S73" s="382"/>
      <c r="T73" s="382"/>
      <c r="U73" s="382"/>
      <c r="V73" s="382"/>
      <c r="W73" s="382"/>
      <c r="X73" s="382"/>
      <c r="Y73" s="382"/>
      <c r="Z73" s="382"/>
      <c r="AA73" s="382"/>
      <c r="AB73" s="382"/>
      <c r="AC73" s="382"/>
      <c r="AD73" s="382"/>
      <c r="AE73" s="382"/>
    </row>
    <row r="74" spans="1:31" s="69" customFormat="1" ht="26.1" customHeight="1">
      <c r="A74" s="342" t="s">
        <v>73</v>
      </c>
      <c r="B74" s="287">
        <v>5</v>
      </c>
      <c r="C74" s="287">
        <v>5</v>
      </c>
      <c r="D74" s="323"/>
      <c r="E74" s="295">
        <v>0</v>
      </c>
      <c r="F74" s="295">
        <f>99.9*C74/100</f>
        <v>4.9950000000000001</v>
      </c>
      <c r="G74" s="295">
        <v>0</v>
      </c>
      <c r="H74" s="260"/>
      <c r="I74" s="284">
        <v>0</v>
      </c>
      <c r="J74" s="284">
        <f>I74*B74/1000</f>
        <v>0</v>
      </c>
      <c r="K74" s="306"/>
      <c r="L74" s="419"/>
      <c r="M74" s="419"/>
      <c r="N74" s="419"/>
      <c r="O74" s="420"/>
      <c r="P74" s="420"/>
      <c r="Q74" s="419"/>
      <c r="R74" s="419"/>
      <c r="S74" s="303"/>
      <c r="T74" s="303"/>
      <c r="U74" s="303"/>
      <c r="V74" s="303"/>
      <c r="W74" s="303"/>
      <c r="X74" s="303"/>
      <c r="Y74" s="303"/>
      <c r="Z74" s="303"/>
      <c r="AA74" s="303"/>
      <c r="AB74" s="303"/>
      <c r="AC74" s="303"/>
      <c r="AD74" s="303"/>
      <c r="AE74" s="303"/>
    </row>
    <row r="75" spans="1:31" s="69" customFormat="1" ht="26.1" customHeight="1">
      <c r="A75" s="636" t="s">
        <v>104</v>
      </c>
      <c r="B75" s="636"/>
      <c r="C75" s="636"/>
      <c r="D75" s="275">
        <v>200</v>
      </c>
      <c r="E75" s="276">
        <f>E76</f>
        <v>0.08</v>
      </c>
      <c r="F75" s="276">
        <f>F76</f>
        <v>0</v>
      </c>
      <c r="G75" s="276">
        <f>G76</f>
        <v>17.899999999999999</v>
      </c>
      <c r="H75" s="304">
        <f>E75*4+F75*9+G75*4</f>
        <v>71.919999999999987</v>
      </c>
      <c r="I75" s="301"/>
      <c r="J75" s="354">
        <f>J76</f>
        <v>0</v>
      </c>
      <c r="K75" s="278">
        <v>0</v>
      </c>
      <c r="L75" s="278">
        <v>0</v>
      </c>
      <c r="M75" s="278">
        <v>0</v>
      </c>
      <c r="N75" s="278">
        <v>0</v>
      </c>
      <c r="O75" s="278">
        <v>0.28999999999999998</v>
      </c>
      <c r="P75" s="278">
        <v>0</v>
      </c>
      <c r="Q75" s="278">
        <v>0</v>
      </c>
      <c r="R75" s="278">
        <v>0.03</v>
      </c>
      <c r="S75" s="303"/>
      <c r="T75" s="303"/>
      <c r="U75" s="303"/>
      <c r="V75" s="303"/>
      <c r="W75" s="303"/>
      <c r="X75" s="303"/>
      <c r="Y75" s="303"/>
      <c r="Z75" s="303"/>
      <c r="AA75" s="303"/>
      <c r="AB75" s="303"/>
      <c r="AC75" s="303"/>
      <c r="AD75" s="303"/>
      <c r="AE75" s="303"/>
    </row>
    <row r="76" spans="1:31" ht="26.1" customHeight="1">
      <c r="A76" s="279" t="s">
        <v>105</v>
      </c>
      <c r="B76" s="280">
        <v>20</v>
      </c>
      <c r="C76" s="280">
        <v>20</v>
      </c>
      <c r="D76" s="275"/>
      <c r="E76" s="318">
        <f>0.4*C76/100</f>
        <v>0.08</v>
      </c>
      <c r="F76" s="318">
        <v>0</v>
      </c>
      <c r="G76" s="318">
        <f>89.5*C76/100</f>
        <v>17.899999999999999</v>
      </c>
      <c r="H76" s="277"/>
      <c r="I76" s="301">
        <v>0</v>
      </c>
      <c r="J76" s="284">
        <f>B76*I76/1000</f>
        <v>0</v>
      </c>
      <c r="K76" s="278"/>
      <c r="L76" s="278"/>
      <c r="M76" s="278"/>
      <c r="N76" s="278"/>
      <c r="O76" s="278"/>
      <c r="P76" s="278"/>
      <c r="Q76" s="278"/>
      <c r="R76" s="278"/>
      <c r="S76" s="382"/>
      <c r="T76" s="382"/>
      <c r="U76" s="382"/>
      <c r="V76" s="382"/>
      <c r="W76" s="382"/>
      <c r="X76" s="382"/>
      <c r="Y76" s="382"/>
      <c r="Z76" s="382"/>
      <c r="AA76" s="382"/>
      <c r="AB76" s="382"/>
      <c r="AC76" s="382"/>
      <c r="AD76" s="382"/>
      <c r="AE76" s="382"/>
    </row>
    <row r="77" spans="1:31" ht="26.1" customHeight="1">
      <c r="A77" s="360" t="s">
        <v>112</v>
      </c>
      <c r="B77" s="361">
        <v>150</v>
      </c>
      <c r="C77" s="362"/>
      <c r="D77" s="363">
        <v>150</v>
      </c>
      <c r="E77" s="364">
        <f>0.4*D77/100</f>
        <v>0.6</v>
      </c>
      <c r="F77" s="364">
        <v>0</v>
      </c>
      <c r="G77" s="364">
        <f>11.3*D77/100</f>
        <v>16.95</v>
      </c>
      <c r="H77" s="304">
        <f>E77*4+F77*9+G77*4</f>
        <v>70.2</v>
      </c>
      <c r="I77" s="284">
        <v>0</v>
      </c>
      <c r="J77" s="365">
        <f>D77*I77/1000</f>
        <v>0</v>
      </c>
      <c r="K77" s="278">
        <v>9.4615384615384599</v>
      </c>
      <c r="L77" s="278">
        <v>6.9230769230769207E-2</v>
      </c>
      <c r="M77" s="278">
        <v>0</v>
      </c>
      <c r="N77" s="278">
        <v>0.34615384615384598</v>
      </c>
      <c r="O77" s="278">
        <v>40.730769230769198</v>
      </c>
      <c r="P77" s="278">
        <v>72.557692307692307</v>
      </c>
      <c r="Q77" s="278">
        <v>18.230769230769202</v>
      </c>
      <c r="R77" s="278">
        <v>0</v>
      </c>
      <c r="S77" s="382"/>
      <c r="T77" s="382"/>
      <c r="U77" s="382"/>
      <c r="V77" s="382"/>
      <c r="W77" s="382"/>
      <c r="X77" s="382"/>
      <c r="Y77" s="382"/>
      <c r="Z77" s="382"/>
      <c r="AA77" s="382"/>
      <c r="AB77" s="382"/>
      <c r="AC77" s="382"/>
      <c r="AD77" s="382"/>
      <c r="AE77" s="382"/>
    </row>
    <row r="78" spans="1:31" ht="26.1" customHeight="1">
      <c r="A78" s="633" t="s">
        <v>76</v>
      </c>
      <c r="B78" s="633"/>
      <c r="C78" s="633"/>
      <c r="D78" s="308">
        <v>20</v>
      </c>
      <c r="E78" s="276">
        <f>7.6*D78/100</f>
        <v>1.52</v>
      </c>
      <c r="F78" s="276">
        <f>0.9*D78/100</f>
        <v>0.18</v>
      </c>
      <c r="G78" s="276">
        <f>48.4*D78/100</f>
        <v>9.68</v>
      </c>
      <c r="H78" s="271">
        <f>E78*4+F78*9+G78*4</f>
        <v>46.42</v>
      </c>
      <c r="I78" s="284">
        <v>0</v>
      </c>
      <c r="J78" s="423">
        <f>I78*D78/1000</f>
        <v>0</v>
      </c>
      <c r="K78" s="278">
        <v>0</v>
      </c>
      <c r="L78" s="278">
        <v>0.02</v>
      </c>
      <c r="M78" s="278">
        <v>0</v>
      </c>
      <c r="N78" s="278">
        <v>0.03</v>
      </c>
      <c r="O78" s="278">
        <v>2.99</v>
      </c>
      <c r="P78" s="278">
        <v>13</v>
      </c>
      <c r="Q78" s="278">
        <v>2.74</v>
      </c>
      <c r="R78" s="278">
        <v>0.31</v>
      </c>
      <c r="S78" s="382"/>
      <c r="T78" s="382"/>
      <c r="U78" s="382"/>
      <c r="V78" s="382"/>
      <c r="W78" s="382"/>
      <c r="X78" s="382"/>
      <c r="Y78" s="382"/>
      <c r="Z78" s="382"/>
      <c r="AA78" s="382"/>
      <c r="AB78" s="382"/>
      <c r="AC78" s="382"/>
      <c r="AD78" s="382"/>
      <c r="AE78" s="382"/>
    </row>
    <row r="79" spans="1:31" s="69" customFormat="1" ht="29.25" customHeight="1">
      <c r="A79" s="633" t="s">
        <v>41</v>
      </c>
      <c r="B79" s="633"/>
      <c r="C79" s="633"/>
      <c r="D79" s="308">
        <v>20</v>
      </c>
      <c r="E79" s="276">
        <f>6.6*D79/100</f>
        <v>1.32</v>
      </c>
      <c r="F79" s="276">
        <f>1.1*D79/100</f>
        <v>0.22</v>
      </c>
      <c r="G79" s="276">
        <f>41*D79/100</f>
        <v>8.1999999999999993</v>
      </c>
      <c r="H79" s="271">
        <f>E79*4+F79*9+G79*4</f>
        <v>40.059999999999995</v>
      </c>
      <c r="I79" s="284">
        <v>0</v>
      </c>
      <c r="J79" s="423">
        <f>I79*D79/1000</f>
        <v>0</v>
      </c>
      <c r="K79" s="278">
        <v>0</v>
      </c>
      <c r="L79" s="278">
        <v>3.3333333333333298E-2</v>
      </c>
      <c r="M79" s="278">
        <v>0</v>
      </c>
      <c r="N79" s="278">
        <v>0.32</v>
      </c>
      <c r="O79" s="278">
        <v>7</v>
      </c>
      <c r="P79" s="278">
        <v>31</v>
      </c>
      <c r="Q79" s="278">
        <v>8.1999999999999993</v>
      </c>
      <c r="R79" s="278">
        <v>0.57999999999999996</v>
      </c>
      <c r="S79" s="303"/>
      <c r="T79" s="303"/>
      <c r="U79" s="303"/>
      <c r="V79" s="303"/>
      <c r="W79" s="303"/>
      <c r="X79" s="303"/>
      <c r="Y79" s="303"/>
      <c r="Z79" s="303"/>
      <c r="AA79" s="303"/>
      <c r="AB79" s="303"/>
      <c r="AC79" s="303"/>
      <c r="AD79" s="303"/>
      <c r="AE79" s="303"/>
    </row>
    <row r="80" spans="1:31" s="69" customFormat="1" ht="26.1" customHeight="1">
      <c r="A80" s="637" t="s">
        <v>77</v>
      </c>
      <c r="B80" s="637"/>
      <c r="C80" s="637"/>
      <c r="D80" s="637"/>
      <c r="E80" s="366">
        <f>E81+E99</f>
        <v>4.665</v>
      </c>
      <c r="F80" s="366">
        <f>F81+F99</f>
        <v>2.7</v>
      </c>
      <c r="G80" s="366">
        <f>G81+G99</f>
        <v>61.5657</v>
      </c>
      <c r="H80" s="271">
        <f>H85+H99</f>
        <v>319.02</v>
      </c>
      <c r="I80" s="284"/>
      <c r="J80" s="368">
        <f>J81+J99</f>
        <v>0</v>
      </c>
      <c r="K80" s="301">
        <f t="shared" ref="K80:R80" si="4">K81+K86</f>
        <v>0</v>
      </c>
      <c r="L80" s="301">
        <f t="shared" si="4"/>
        <v>5.2503750000000002E-2</v>
      </c>
      <c r="M80" s="301">
        <f t="shared" si="4"/>
        <v>3.3750000000000002E-2</v>
      </c>
      <c r="N80" s="301">
        <f t="shared" si="4"/>
        <v>1.6425000000000001</v>
      </c>
      <c r="O80" s="301">
        <f t="shared" si="4"/>
        <v>20.911249999999999</v>
      </c>
      <c r="P80" s="301">
        <f t="shared" si="4"/>
        <v>67.353750000000005</v>
      </c>
      <c r="Q80" s="301">
        <f t="shared" si="4"/>
        <v>11.5875</v>
      </c>
      <c r="R80" s="301">
        <f t="shared" si="4"/>
        <v>0.67249999999999999</v>
      </c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</row>
    <row r="81" spans="1:31" s="69" customFormat="1" ht="26.1" customHeight="1">
      <c r="A81" s="632" t="s">
        <v>165</v>
      </c>
      <c r="B81" s="632"/>
      <c r="C81" s="632"/>
      <c r="D81" s="275">
        <v>200</v>
      </c>
      <c r="E81" s="276">
        <f>E82+E83</f>
        <v>0.105</v>
      </c>
      <c r="F81" s="276">
        <f>F82+F83</f>
        <v>0</v>
      </c>
      <c r="G81" s="276">
        <f>G82+G83</f>
        <v>14.9457</v>
      </c>
      <c r="H81" s="304">
        <f>E81*4+F81*9+G81*4</f>
        <v>60.202800000000003</v>
      </c>
      <c r="I81" s="284"/>
      <c r="J81" s="278">
        <f>J82+J83</f>
        <v>0</v>
      </c>
      <c r="K81" s="278">
        <v>0</v>
      </c>
      <c r="L81" s="278">
        <v>0</v>
      </c>
      <c r="M81" s="278">
        <v>0</v>
      </c>
      <c r="N81" s="278">
        <v>0</v>
      </c>
      <c r="O81" s="278">
        <v>0.2</v>
      </c>
      <c r="P81" s="278">
        <v>0</v>
      </c>
      <c r="Q81" s="278">
        <v>0</v>
      </c>
      <c r="R81" s="278">
        <v>0.02</v>
      </c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  <c r="AD81" s="303"/>
      <c r="AE81" s="303"/>
    </row>
    <row r="82" spans="1:31" s="69" customFormat="1" ht="26.1" customHeight="1">
      <c r="A82" s="293" t="s">
        <v>40</v>
      </c>
      <c r="B82" s="305">
        <v>0.3</v>
      </c>
      <c r="C82" s="305">
        <v>0.3</v>
      </c>
      <c r="D82" s="165"/>
      <c r="E82" s="301">
        <f>20*C82/100</f>
        <v>0.06</v>
      </c>
      <c r="F82" s="301">
        <v>0</v>
      </c>
      <c r="G82" s="284">
        <f>6.9*C82/100</f>
        <v>2.07E-2</v>
      </c>
      <c r="H82" s="284"/>
      <c r="I82" s="284">
        <v>0</v>
      </c>
      <c r="J82" s="284">
        <f>I82*B82/1000</f>
        <v>0</v>
      </c>
      <c r="K82" s="306"/>
      <c r="L82" s="278"/>
      <c r="M82" s="278"/>
      <c r="N82" s="278"/>
      <c r="O82" s="278"/>
      <c r="P82" s="278"/>
      <c r="Q82" s="278"/>
      <c r="R82" s="306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</row>
    <row r="83" spans="1:31" ht="26.1" customHeight="1">
      <c r="A83" s="293" t="s">
        <v>90</v>
      </c>
      <c r="B83" s="165">
        <v>15</v>
      </c>
      <c r="C83" s="165">
        <v>15</v>
      </c>
      <c r="D83" s="165"/>
      <c r="E83" s="295">
        <f>0.3*C83/100</f>
        <v>4.4999999999999998E-2</v>
      </c>
      <c r="F83" s="295">
        <f>0*C83/100</f>
        <v>0</v>
      </c>
      <c r="G83" s="295">
        <f>99.5*C83/100</f>
        <v>14.925000000000001</v>
      </c>
      <c r="H83" s="282"/>
      <c r="I83" s="284">
        <v>0</v>
      </c>
      <c r="J83" s="284">
        <f>I83*B83/1000</f>
        <v>0</v>
      </c>
      <c r="K83" s="301"/>
      <c r="L83" s="301"/>
      <c r="M83" s="301"/>
      <c r="N83" s="301"/>
      <c r="O83" s="301"/>
      <c r="P83" s="301"/>
      <c r="Q83" s="301"/>
      <c r="R83" s="301"/>
      <c r="S83" s="382"/>
      <c r="T83" s="382"/>
      <c r="U83" s="382"/>
      <c r="V83" s="382"/>
      <c r="W83" s="382"/>
      <c r="X83" s="382"/>
      <c r="Y83" s="382"/>
      <c r="Z83" s="382"/>
      <c r="AA83" s="382"/>
      <c r="AB83" s="382"/>
      <c r="AC83" s="382"/>
      <c r="AD83" s="382"/>
      <c r="AE83" s="382"/>
    </row>
    <row r="84" spans="1:31" s="69" customFormat="1" ht="26.1" customHeight="1">
      <c r="A84" s="643" t="s">
        <v>179</v>
      </c>
      <c r="B84" s="643"/>
      <c r="C84" s="643"/>
      <c r="D84" s="643"/>
      <c r="E84" s="643"/>
      <c r="F84" s="643"/>
      <c r="G84" s="643"/>
      <c r="H84" s="643"/>
      <c r="I84" s="643"/>
      <c r="J84" s="643"/>
      <c r="K84" s="643"/>
      <c r="L84" s="643"/>
      <c r="M84" s="643"/>
      <c r="N84" s="643"/>
      <c r="O84" s="643"/>
      <c r="P84" s="643"/>
      <c r="Q84" s="643"/>
      <c r="R84" s="64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</row>
    <row r="85" spans="1:31" s="69" customFormat="1" ht="26.1" customHeight="1">
      <c r="A85" s="369" t="s">
        <v>75</v>
      </c>
      <c r="B85" s="280">
        <v>200</v>
      </c>
      <c r="C85" s="280">
        <v>200</v>
      </c>
      <c r="D85" s="275">
        <v>200</v>
      </c>
      <c r="E85" s="276">
        <v>0.8</v>
      </c>
      <c r="F85" s="276">
        <v>0</v>
      </c>
      <c r="G85" s="276">
        <v>29.8</v>
      </c>
      <c r="H85" s="297">
        <v>90</v>
      </c>
      <c r="I85" s="506">
        <v>0</v>
      </c>
      <c r="J85" s="354">
        <f>I85*B85/1000</f>
        <v>0</v>
      </c>
      <c r="K85" s="278">
        <v>14</v>
      </c>
      <c r="L85" s="278">
        <v>0.04</v>
      </c>
      <c r="M85" s="278">
        <v>0</v>
      </c>
      <c r="N85" s="278">
        <v>0.4</v>
      </c>
      <c r="O85" s="278">
        <v>49</v>
      </c>
      <c r="P85" s="278">
        <v>52</v>
      </c>
      <c r="Q85" s="278">
        <v>18</v>
      </c>
      <c r="R85" s="278">
        <v>0.8</v>
      </c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</row>
    <row r="86" spans="1:31" s="69" customFormat="1" ht="26.1" customHeight="1">
      <c r="A86" s="638" t="s">
        <v>225</v>
      </c>
      <c r="B86" s="638"/>
      <c r="C86" s="638"/>
      <c r="D86" s="323">
        <v>60</v>
      </c>
      <c r="E86" s="259">
        <v>4.0999999999999996</v>
      </c>
      <c r="F86" s="259">
        <v>8.1</v>
      </c>
      <c r="G86" s="259">
        <v>34.6</v>
      </c>
      <c r="H86" s="277">
        <f>E86*4+F86*9+G86*4</f>
        <v>227.7</v>
      </c>
      <c r="I86" s="278"/>
      <c r="J86" s="278">
        <f>SUM(J87:J97)</f>
        <v>0</v>
      </c>
      <c r="K86" s="306">
        <v>0</v>
      </c>
      <c r="L86" s="278">
        <v>5.2503750000000002E-2</v>
      </c>
      <c r="M86" s="278">
        <v>3.3750000000000002E-2</v>
      </c>
      <c r="N86" s="278">
        <v>1.6425000000000001</v>
      </c>
      <c r="O86" s="278">
        <v>20.71125</v>
      </c>
      <c r="P86" s="278">
        <v>67.353750000000005</v>
      </c>
      <c r="Q86" s="278">
        <v>11.5875</v>
      </c>
      <c r="R86" s="278">
        <v>0.65249999999999997</v>
      </c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</row>
    <row r="87" spans="1:31" s="69" customFormat="1" ht="26.1" customHeight="1">
      <c r="A87" s="315" t="s">
        <v>62</v>
      </c>
      <c r="B87" s="287">
        <v>30</v>
      </c>
      <c r="C87" s="287">
        <v>30</v>
      </c>
      <c r="D87" s="323"/>
      <c r="E87" s="313"/>
      <c r="F87" s="313"/>
      <c r="G87" s="313"/>
      <c r="H87" s="314"/>
      <c r="I87" s="307">
        <v>0</v>
      </c>
      <c r="J87" s="307">
        <f>I87*B87/1000</f>
        <v>0</v>
      </c>
      <c r="K87" s="307"/>
      <c r="L87" s="291"/>
      <c r="M87" s="291"/>
      <c r="N87" s="291"/>
      <c r="O87" s="292"/>
      <c r="P87" s="292"/>
      <c r="Q87" s="291"/>
      <c r="R87" s="291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</row>
    <row r="88" spans="1:31" s="69" customFormat="1" ht="26.1" customHeight="1">
      <c r="A88" s="315" t="s">
        <v>116</v>
      </c>
      <c r="B88" s="287">
        <v>3.8</v>
      </c>
      <c r="C88" s="287">
        <v>3.8</v>
      </c>
      <c r="D88" s="323"/>
      <c r="E88" s="313"/>
      <c r="F88" s="313"/>
      <c r="G88" s="313"/>
      <c r="H88" s="314"/>
      <c r="I88" s="307">
        <v>0</v>
      </c>
      <c r="J88" s="307">
        <f>I88*B88/1000</f>
        <v>0</v>
      </c>
      <c r="K88" s="307"/>
      <c r="L88" s="291"/>
      <c r="M88" s="291"/>
      <c r="N88" s="291"/>
      <c r="O88" s="292"/>
      <c r="P88" s="292"/>
      <c r="Q88" s="291"/>
      <c r="R88" s="291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</row>
    <row r="89" spans="1:31" s="69" customFormat="1" ht="26.1" customHeight="1">
      <c r="A89" s="293" t="s">
        <v>31</v>
      </c>
      <c r="B89" s="316">
        <v>11</v>
      </c>
      <c r="C89" s="316">
        <v>11</v>
      </c>
      <c r="D89" s="323"/>
      <c r="E89" s="288"/>
      <c r="F89" s="288"/>
      <c r="G89" s="288"/>
      <c r="H89" s="320"/>
      <c r="I89" s="284">
        <v>0</v>
      </c>
      <c r="J89" s="284">
        <f>I89*B89/1000</f>
        <v>0</v>
      </c>
      <c r="K89" s="301"/>
      <c r="L89" s="292"/>
      <c r="M89" s="292"/>
      <c r="N89" s="292"/>
      <c r="O89" s="292"/>
      <c r="P89" s="292"/>
      <c r="Q89" s="292"/>
      <c r="R89" s="292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  <c r="AD89" s="303"/>
      <c r="AE89" s="303"/>
    </row>
    <row r="90" spans="1:31" s="69" customFormat="1" ht="26.1" customHeight="1">
      <c r="A90" s="293" t="s">
        <v>226</v>
      </c>
      <c r="B90" s="316">
        <v>3.2</v>
      </c>
      <c r="C90" s="316">
        <v>3.2</v>
      </c>
      <c r="D90" s="323"/>
      <c r="E90" s="288"/>
      <c r="F90" s="288"/>
      <c r="G90" s="288"/>
      <c r="H90" s="320"/>
      <c r="I90" s="284">
        <v>0</v>
      </c>
      <c r="J90" s="284">
        <f>I90*B90/1000</f>
        <v>0</v>
      </c>
      <c r="K90" s="301"/>
      <c r="L90" s="292"/>
      <c r="M90" s="292"/>
      <c r="N90" s="292"/>
      <c r="O90" s="292"/>
      <c r="P90" s="292"/>
      <c r="Q90" s="292"/>
      <c r="R90" s="292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</row>
    <row r="91" spans="1:31" s="175" customFormat="1" ht="26.1" customHeight="1">
      <c r="A91" s="293" t="s">
        <v>53</v>
      </c>
      <c r="B91" s="316">
        <v>15</v>
      </c>
      <c r="C91" s="316">
        <v>15</v>
      </c>
      <c r="D91" s="323"/>
      <c r="E91" s="288"/>
      <c r="F91" s="288"/>
      <c r="G91" s="288"/>
      <c r="H91" s="320"/>
      <c r="I91" s="284">
        <v>0</v>
      </c>
      <c r="J91" s="284">
        <f>B91*I91/1000</f>
        <v>0</v>
      </c>
      <c r="K91" s="301"/>
      <c r="L91" s="291"/>
      <c r="M91" s="291"/>
      <c r="N91" s="291"/>
      <c r="O91" s="292"/>
      <c r="P91" s="292"/>
      <c r="Q91" s="291"/>
      <c r="R91" s="291"/>
      <c r="S91" s="382"/>
      <c r="T91" s="382"/>
      <c r="U91" s="382"/>
      <c r="V91" s="382"/>
      <c r="W91" s="382"/>
      <c r="X91" s="382"/>
      <c r="Y91" s="382"/>
      <c r="Z91" s="382"/>
      <c r="AA91" s="382"/>
      <c r="AB91" s="382"/>
      <c r="AC91" s="382"/>
      <c r="AD91" s="382"/>
      <c r="AE91" s="382"/>
    </row>
    <row r="92" spans="1:31" ht="26.1" customHeight="1">
      <c r="A92" s="342" t="s">
        <v>227</v>
      </c>
      <c r="B92" s="316">
        <v>10</v>
      </c>
      <c r="C92" s="316">
        <v>10</v>
      </c>
      <c r="D92" s="323"/>
      <c r="E92" s="313"/>
      <c r="F92" s="313"/>
      <c r="G92" s="313"/>
      <c r="H92" s="314"/>
      <c r="I92" s="301">
        <v>0</v>
      </c>
      <c r="J92" s="301">
        <f>I92*B92/40</f>
        <v>0</v>
      </c>
      <c r="K92" s="307"/>
      <c r="L92" s="291"/>
      <c r="M92" s="291"/>
      <c r="N92" s="291"/>
      <c r="O92" s="292"/>
      <c r="P92" s="292"/>
      <c r="Q92" s="291"/>
      <c r="R92" s="291"/>
      <c r="S92" s="382"/>
      <c r="T92" s="382"/>
      <c r="U92" s="382"/>
      <c r="V92" s="382"/>
      <c r="W92" s="382"/>
      <c r="X92" s="382"/>
      <c r="Y92" s="382"/>
      <c r="Z92" s="382"/>
      <c r="AA92" s="382"/>
      <c r="AB92" s="382"/>
      <c r="AC92" s="382"/>
      <c r="AD92" s="382"/>
      <c r="AE92" s="382"/>
    </row>
    <row r="93" spans="1:31" ht="29.25" customHeight="1">
      <c r="A93" s="279" t="s">
        <v>32</v>
      </c>
      <c r="B93" s="305">
        <v>0.6</v>
      </c>
      <c r="C93" s="305">
        <v>0.6</v>
      </c>
      <c r="D93" s="323"/>
      <c r="E93" s="288"/>
      <c r="F93" s="288"/>
      <c r="G93" s="288"/>
      <c r="H93" s="320"/>
      <c r="I93" s="284">
        <v>0</v>
      </c>
      <c r="J93" s="284">
        <f>I93*B93/1000</f>
        <v>0</v>
      </c>
      <c r="K93" s="301"/>
      <c r="L93" s="291"/>
      <c r="M93" s="291"/>
      <c r="N93" s="291"/>
      <c r="O93" s="292"/>
      <c r="P93" s="292"/>
      <c r="Q93" s="291"/>
      <c r="R93" s="291"/>
      <c r="S93" s="382"/>
      <c r="T93" s="382"/>
      <c r="U93" s="382"/>
      <c r="V93" s="382"/>
      <c r="W93" s="382"/>
      <c r="X93" s="382"/>
      <c r="Y93" s="382"/>
      <c r="Z93" s="382"/>
      <c r="AA93" s="382"/>
      <c r="AB93" s="382"/>
      <c r="AC93" s="382"/>
      <c r="AD93" s="382"/>
      <c r="AE93" s="382"/>
    </row>
    <row r="94" spans="1:31" s="69" customFormat="1" ht="26.1" customHeight="1">
      <c r="A94" s="315" t="s">
        <v>119</v>
      </c>
      <c r="B94" s="373">
        <v>2</v>
      </c>
      <c r="C94" s="373">
        <v>2</v>
      </c>
      <c r="D94" s="323"/>
      <c r="E94" s="313"/>
      <c r="F94" s="313"/>
      <c r="G94" s="313"/>
      <c r="H94" s="314"/>
      <c r="I94" s="307"/>
      <c r="J94" s="307">
        <f>B94*I94/1000</f>
        <v>0</v>
      </c>
      <c r="K94" s="307"/>
      <c r="L94" s="291"/>
      <c r="M94" s="291"/>
      <c r="N94" s="291"/>
      <c r="O94" s="292"/>
      <c r="P94" s="292"/>
      <c r="Q94" s="291"/>
      <c r="R94" s="291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  <c r="AD94" s="303"/>
      <c r="AE94" s="303"/>
    </row>
    <row r="95" spans="1:31" ht="26.1" customHeight="1">
      <c r="A95" s="342" t="s">
        <v>228</v>
      </c>
      <c r="B95" s="375">
        <f>B94*0.25</f>
        <v>0.5</v>
      </c>
      <c r="C95" s="375">
        <f>C94*0.25</f>
        <v>0.5</v>
      </c>
      <c r="D95" s="323"/>
      <c r="E95" s="313"/>
      <c r="F95" s="313"/>
      <c r="G95" s="313"/>
      <c r="H95" s="314"/>
      <c r="I95" s="307">
        <v>0</v>
      </c>
      <c r="J95" s="307">
        <f>I95*B95/1000</f>
        <v>0</v>
      </c>
      <c r="K95" s="307"/>
      <c r="L95" s="291"/>
      <c r="M95" s="291"/>
      <c r="N95" s="291"/>
      <c r="O95" s="292"/>
      <c r="P95" s="292"/>
      <c r="Q95" s="291"/>
      <c r="R95" s="291"/>
      <c r="S95" s="382"/>
      <c r="T95" s="382"/>
      <c r="U95" s="382"/>
      <c r="V95" s="382"/>
      <c r="W95" s="382"/>
      <c r="X95" s="382"/>
      <c r="Y95" s="382"/>
      <c r="Z95" s="382"/>
      <c r="AA95" s="382"/>
      <c r="AB95" s="382"/>
      <c r="AC95" s="382"/>
      <c r="AD95" s="382"/>
      <c r="AE95" s="382"/>
    </row>
    <row r="96" spans="1:31" s="69" customFormat="1" ht="26.1" customHeight="1">
      <c r="A96" s="342" t="s">
        <v>229</v>
      </c>
      <c r="B96" s="373">
        <v>28.5</v>
      </c>
      <c r="C96" s="373">
        <v>28.5</v>
      </c>
      <c r="D96" s="323"/>
      <c r="E96" s="313"/>
      <c r="F96" s="313"/>
      <c r="G96" s="313"/>
      <c r="H96" s="314"/>
      <c r="I96" s="290">
        <v>0</v>
      </c>
      <c r="J96" s="290">
        <f>B96*I96/1000</f>
        <v>0</v>
      </c>
      <c r="K96" s="307"/>
      <c r="L96" s="291"/>
      <c r="M96" s="291"/>
      <c r="N96" s="291"/>
      <c r="O96" s="292"/>
      <c r="P96" s="292"/>
      <c r="Q96" s="291"/>
      <c r="R96" s="291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</row>
    <row r="97" spans="1:31" ht="26.1" customHeight="1">
      <c r="A97" s="342" t="s">
        <v>59</v>
      </c>
      <c r="B97" s="316">
        <v>5</v>
      </c>
      <c r="C97" s="316">
        <v>5</v>
      </c>
      <c r="D97" s="323"/>
      <c r="E97" s="313"/>
      <c r="F97" s="313"/>
      <c r="G97" s="313"/>
      <c r="H97" s="314"/>
      <c r="I97" s="284">
        <v>0</v>
      </c>
      <c r="J97" s="284">
        <f>I97*B97/1000</f>
        <v>0</v>
      </c>
      <c r="K97" s="307"/>
      <c r="L97" s="291"/>
      <c r="M97" s="291"/>
      <c r="N97" s="291"/>
      <c r="O97" s="292"/>
      <c r="P97" s="292"/>
      <c r="Q97" s="291"/>
      <c r="R97" s="291"/>
      <c r="S97" s="382"/>
      <c r="T97" s="382"/>
      <c r="U97" s="382"/>
      <c r="V97" s="382"/>
      <c r="W97" s="382"/>
      <c r="X97" s="382"/>
      <c r="Y97" s="382"/>
      <c r="Z97" s="382"/>
      <c r="AA97" s="382"/>
      <c r="AB97" s="382"/>
      <c r="AC97" s="382"/>
      <c r="AD97" s="382"/>
      <c r="AE97" s="382"/>
    </row>
    <row r="98" spans="1:31" s="69" customFormat="1" ht="26.1" customHeight="1">
      <c r="A98" s="652" t="s">
        <v>179</v>
      </c>
      <c r="B98" s="652"/>
      <c r="C98" s="652"/>
      <c r="D98" s="652"/>
      <c r="E98" s="652"/>
      <c r="F98" s="652"/>
      <c r="G98" s="652"/>
      <c r="H98" s="652"/>
      <c r="I98" s="652"/>
      <c r="J98" s="652"/>
      <c r="K98" s="652"/>
      <c r="L98" s="652"/>
      <c r="M98" s="652"/>
      <c r="N98" s="652"/>
      <c r="O98" s="652"/>
      <c r="P98" s="652"/>
      <c r="Q98" s="652"/>
      <c r="R98" s="652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</row>
    <row r="99" spans="1:31" s="69" customFormat="1" ht="26.1" customHeight="1">
      <c r="A99" s="630" t="s">
        <v>230</v>
      </c>
      <c r="B99" s="630"/>
      <c r="C99" s="630"/>
      <c r="D99" s="363">
        <v>60</v>
      </c>
      <c r="E99" s="301">
        <f>7.6*D99/100</f>
        <v>4.5599999999999996</v>
      </c>
      <c r="F99" s="301">
        <f>4.5*D99/100</f>
        <v>2.7</v>
      </c>
      <c r="G99" s="301">
        <f>77.7*D99/100</f>
        <v>46.62</v>
      </c>
      <c r="H99" s="277">
        <f>E99*4+F99*9+G99*4</f>
        <v>229.01999999999998</v>
      </c>
      <c r="I99" s="506">
        <v>0</v>
      </c>
      <c r="J99" s="284">
        <f>I99*D99/1000</f>
        <v>0</v>
      </c>
      <c r="K99" s="278">
        <v>0</v>
      </c>
      <c r="L99" s="278">
        <v>0</v>
      </c>
      <c r="M99" s="278">
        <v>0</v>
      </c>
      <c r="N99" s="278">
        <v>0</v>
      </c>
      <c r="O99" s="278">
        <v>0</v>
      </c>
      <c r="P99" s="278">
        <v>0</v>
      </c>
      <c r="Q99" s="278">
        <v>0</v>
      </c>
      <c r="R99" s="278">
        <v>0</v>
      </c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</row>
    <row r="100" spans="1:31" ht="26.1" customHeight="1">
      <c r="A100" s="164" t="s">
        <v>81</v>
      </c>
      <c r="B100" s="165"/>
      <c r="C100" s="165"/>
      <c r="D100" s="166"/>
      <c r="E100" s="276">
        <f>E30+E62+E96</f>
        <v>4.5999999999999996</v>
      </c>
      <c r="F100" s="276">
        <f>F30+F62+F96</f>
        <v>0.32</v>
      </c>
      <c r="G100" s="276">
        <f>G30+G62+G96</f>
        <v>8.8000000000000007</v>
      </c>
      <c r="H100" s="304">
        <f>H30+H62+H96</f>
        <v>0</v>
      </c>
      <c r="I100" s="278"/>
      <c r="J100" s="278"/>
      <c r="K100" s="278"/>
      <c r="L100" s="278"/>
      <c r="M100" s="278"/>
      <c r="N100" s="278"/>
      <c r="O100" s="278"/>
      <c r="P100" s="278"/>
      <c r="Q100" s="278"/>
      <c r="R100" s="278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2"/>
      <c r="AC100" s="382"/>
      <c r="AD100" s="382"/>
      <c r="AE100" s="382"/>
    </row>
    <row r="101" spans="1:31" s="69" customFormat="1" ht="26.1" customHeight="1">
      <c r="A101" s="342"/>
      <c r="B101" s="317"/>
      <c r="C101" s="316"/>
      <c r="D101" s="467"/>
      <c r="E101" s="390"/>
      <c r="F101" s="390"/>
      <c r="G101" s="390"/>
      <c r="H101" s="390"/>
      <c r="I101" s="270"/>
      <c r="J101" s="270"/>
      <c r="K101" s="270"/>
      <c r="L101" s="270"/>
      <c r="M101" s="270"/>
      <c r="N101" s="270"/>
      <c r="O101" s="270"/>
      <c r="P101" s="270"/>
      <c r="Q101" s="295"/>
      <c r="R101" s="295"/>
      <c r="S101" s="303"/>
      <c r="T101" s="303"/>
      <c r="U101" s="303"/>
      <c r="V101" s="303"/>
      <c r="W101" s="303"/>
      <c r="X101" s="303"/>
      <c r="Y101" s="303"/>
      <c r="Z101" s="303"/>
      <c r="AA101" s="303"/>
      <c r="AB101" s="303"/>
      <c r="AC101" s="303"/>
      <c r="AD101" s="303"/>
      <c r="AE101" s="303"/>
    </row>
    <row r="102" spans="1:31" ht="26.1" customHeight="1">
      <c r="A102" s="468"/>
      <c r="B102" s="316"/>
      <c r="C102" s="316"/>
      <c r="D102" s="467"/>
      <c r="E102" s="390"/>
      <c r="F102" s="390"/>
      <c r="G102" s="390"/>
      <c r="H102" s="390"/>
      <c r="I102" s="270"/>
      <c r="J102" s="270"/>
      <c r="K102" s="270"/>
      <c r="L102" s="270"/>
      <c r="M102" s="270"/>
      <c r="N102" s="270"/>
      <c r="O102" s="270"/>
      <c r="P102" s="270"/>
      <c r="Q102" s="295"/>
      <c r="R102" s="295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2"/>
      <c r="AC102" s="382"/>
      <c r="AD102" s="382"/>
      <c r="AE102" s="382"/>
    </row>
    <row r="103" spans="1:31" s="69" customFormat="1" ht="32.25" customHeight="1">
      <c r="A103" s="468"/>
      <c r="B103" s="375"/>
      <c r="C103" s="316"/>
      <c r="D103" s="316"/>
      <c r="E103" s="390"/>
      <c r="F103" s="390"/>
      <c r="G103" s="390"/>
      <c r="H103" s="390"/>
      <c r="I103" s="270"/>
      <c r="J103" s="270"/>
      <c r="K103" s="295"/>
      <c r="L103" s="295"/>
      <c r="M103" s="295"/>
      <c r="N103" s="295"/>
      <c r="O103" s="295"/>
      <c r="P103" s="295"/>
      <c r="Q103" s="295"/>
      <c r="R103" s="295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</row>
    <row r="104" spans="1:31" s="69" customFormat="1" ht="26.1" customHeight="1">
      <c r="A104" s="268"/>
      <c r="B104" s="433"/>
      <c r="C104" s="433"/>
      <c r="D104" s="269"/>
      <c r="E104" s="270"/>
      <c r="F104" s="270"/>
      <c r="G104" s="270"/>
      <c r="H104" s="469"/>
      <c r="I104" s="270"/>
      <c r="J104" s="270"/>
      <c r="K104" s="295"/>
      <c r="L104" s="295"/>
      <c r="M104" s="295"/>
      <c r="N104" s="295"/>
      <c r="O104" s="295"/>
      <c r="P104" s="295"/>
      <c r="Q104" s="295"/>
      <c r="R104" s="295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  <c r="AD104" s="303"/>
      <c r="AE104" s="303"/>
    </row>
    <row r="105" spans="1:31" ht="26.1" customHeight="1">
      <c r="A105" s="641"/>
      <c r="B105" s="641"/>
      <c r="C105" s="641"/>
      <c r="D105" s="323"/>
      <c r="E105" s="259"/>
      <c r="F105" s="259"/>
      <c r="G105" s="259"/>
      <c r="H105" s="260"/>
      <c r="I105" s="306"/>
      <c r="J105" s="470"/>
      <c r="K105" s="306"/>
      <c r="L105" s="278"/>
      <c r="M105" s="278"/>
      <c r="N105" s="278"/>
      <c r="O105" s="278"/>
      <c r="P105" s="278"/>
      <c r="Q105" s="278"/>
      <c r="R105" s="278"/>
      <c r="S105" s="382"/>
      <c r="T105" s="382"/>
      <c r="U105" s="382"/>
      <c r="V105" s="382"/>
      <c r="W105" s="382"/>
      <c r="X105" s="382"/>
      <c r="Y105" s="382"/>
      <c r="Z105" s="382"/>
      <c r="AA105" s="382"/>
      <c r="AB105" s="382"/>
      <c r="AC105" s="382"/>
      <c r="AD105" s="382"/>
      <c r="AE105" s="382"/>
    </row>
    <row r="106" spans="1:31" ht="26.1" customHeight="1">
      <c r="A106" s="342"/>
      <c r="B106" s="317"/>
      <c r="C106" s="373"/>
      <c r="D106" s="323"/>
      <c r="E106" s="306"/>
      <c r="F106" s="259"/>
      <c r="G106" s="259"/>
      <c r="H106" s="260"/>
      <c r="I106" s="307"/>
      <c r="J106" s="301"/>
      <c r="K106" s="431"/>
      <c r="L106" s="292"/>
      <c r="M106" s="292"/>
      <c r="N106" s="292"/>
      <c r="O106" s="292"/>
      <c r="P106" s="292"/>
      <c r="Q106" s="292"/>
      <c r="R106" s="292"/>
      <c r="S106" s="382"/>
      <c r="T106" s="382"/>
      <c r="U106" s="382"/>
      <c r="V106" s="382"/>
      <c r="W106" s="382"/>
      <c r="X106" s="382"/>
      <c r="Y106" s="382"/>
      <c r="Z106" s="382"/>
      <c r="AA106" s="382"/>
      <c r="AB106" s="382"/>
      <c r="AC106" s="382"/>
      <c r="AD106" s="382"/>
      <c r="AE106" s="382"/>
    </row>
    <row r="107" spans="1:31" ht="26.1" customHeight="1">
      <c r="A107" s="342"/>
      <c r="B107" s="317"/>
      <c r="C107" s="471"/>
      <c r="D107" s="316"/>
      <c r="E107" s="295"/>
      <c r="F107" s="295"/>
      <c r="G107" s="295"/>
      <c r="H107" s="260"/>
      <c r="I107" s="307"/>
      <c r="J107" s="301"/>
      <c r="K107" s="431"/>
      <c r="L107" s="292"/>
      <c r="M107" s="292"/>
      <c r="N107" s="292"/>
      <c r="O107" s="292"/>
      <c r="P107" s="292"/>
      <c r="Q107" s="292"/>
      <c r="R107" s="292"/>
      <c r="S107" s="382"/>
      <c r="T107" s="382"/>
      <c r="U107" s="382"/>
      <c r="V107" s="382"/>
      <c r="W107" s="382"/>
      <c r="X107" s="382"/>
      <c r="Y107" s="382"/>
      <c r="Z107" s="382"/>
      <c r="AA107" s="382"/>
      <c r="AB107" s="382"/>
      <c r="AC107" s="382"/>
      <c r="AD107" s="382"/>
      <c r="AE107" s="382"/>
    </row>
    <row r="108" spans="1:31" s="69" customFormat="1" ht="26.1" customHeight="1">
      <c r="A108" s="342"/>
      <c r="B108" s="286"/>
      <c r="C108" s="280"/>
      <c r="D108" s="316"/>
      <c r="E108" s="295"/>
      <c r="F108" s="295"/>
      <c r="G108" s="295"/>
      <c r="H108" s="260"/>
      <c r="I108" s="301"/>
      <c r="J108" s="301"/>
      <c r="K108" s="431"/>
      <c r="L108" s="292"/>
      <c r="M108" s="292"/>
      <c r="N108" s="292"/>
      <c r="O108" s="292"/>
      <c r="P108" s="292"/>
      <c r="Q108" s="292"/>
      <c r="R108" s="292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  <c r="AD108" s="303"/>
      <c r="AE108" s="303"/>
    </row>
    <row r="109" spans="1:31" s="69" customFormat="1" ht="26.1" customHeight="1">
      <c r="A109" s="342"/>
      <c r="B109" s="286"/>
      <c r="C109" s="280"/>
      <c r="D109" s="316"/>
      <c r="E109" s="295"/>
      <c r="F109" s="295"/>
      <c r="G109" s="295"/>
      <c r="H109" s="260"/>
      <c r="I109" s="301"/>
      <c r="J109" s="301"/>
      <c r="K109" s="431"/>
      <c r="L109" s="292"/>
      <c r="M109" s="292"/>
      <c r="N109" s="292"/>
      <c r="O109" s="292"/>
      <c r="P109" s="292"/>
      <c r="Q109" s="292"/>
      <c r="R109" s="292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</row>
    <row r="110" spans="1:31" s="69" customFormat="1" ht="26.1" customHeight="1">
      <c r="A110" s="342"/>
      <c r="B110" s="286"/>
      <c r="C110" s="280"/>
      <c r="D110" s="316"/>
      <c r="E110" s="295"/>
      <c r="F110" s="295"/>
      <c r="G110" s="295"/>
      <c r="H110" s="260"/>
      <c r="I110" s="284"/>
      <c r="J110" s="301"/>
      <c r="K110" s="431"/>
      <c r="L110" s="292"/>
      <c r="M110" s="292"/>
      <c r="N110" s="292"/>
      <c r="O110" s="292"/>
      <c r="P110" s="292"/>
      <c r="Q110" s="292"/>
      <c r="R110" s="292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  <c r="AD110" s="303"/>
      <c r="AE110" s="303"/>
    </row>
    <row r="111" spans="1:31" ht="26.1" customHeight="1">
      <c r="A111" s="279"/>
      <c r="B111" s="305"/>
      <c r="C111" s="411"/>
      <c r="D111" s="165"/>
      <c r="E111" s="288"/>
      <c r="F111" s="288"/>
      <c r="G111" s="288"/>
      <c r="H111" s="260"/>
      <c r="I111" s="284"/>
      <c r="J111" s="301"/>
      <c r="K111" s="431"/>
      <c r="L111" s="292"/>
      <c r="M111" s="292"/>
      <c r="N111" s="292"/>
      <c r="O111" s="292"/>
      <c r="P111" s="292"/>
      <c r="Q111" s="292"/>
      <c r="R111" s="292"/>
      <c r="S111" s="382"/>
      <c r="T111" s="382"/>
      <c r="U111" s="382"/>
      <c r="V111" s="382"/>
      <c r="W111" s="382"/>
      <c r="X111" s="382"/>
      <c r="Y111" s="382"/>
      <c r="Z111" s="382"/>
      <c r="AA111" s="382"/>
      <c r="AB111" s="382"/>
      <c r="AC111" s="382"/>
      <c r="AD111" s="382"/>
      <c r="AE111" s="382"/>
    </row>
    <row r="112" spans="1:31" s="69" customFormat="1" ht="26.1" customHeight="1">
      <c r="A112" s="293"/>
      <c r="B112" s="286"/>
      <c r="C112" s="411"/>
      <c r="D112" s="165"/>
      <c r="E112" s="288"/>
      <c r="F112" s="288"/>
      <c r="G112" s="288"/>
      <c r="H112" s="320"/>
      <c r="I112" s="301"/>
      <c r="J112" s="301"/>
      <c r="K112" s="431"/>
      <c r="L112" s="292"/>
      <c r="M112" s="292"/>
      <c r="N112" s="292"/>
      <c r="O112" s="292"/>
      <c r="P112" s="292"/>
      <c r="Q112" s="292"/>
      <c r="R112" s="292"/>
      <c r="S112" s="303"/>
      <c r="T112" s="303"/>
      <c r="U112" s="303"/>
      <c r="V112" s="303"/>
      <c r="W112" s="303"/>
      <c r="X112" s="303"/>
      <c r="Y112" s="303"/>
      <c r="Z112" s="303"/>
      <c r="AA112" s="303"/>
      <c r="AB112" s="303"/>
      <c r="AC112" s="303"/>
      <c r="AD112" s="303"/>
      <c r="AE112" s="303"/>
    </row>
    <row r="113" spans="1:31" s="69" customFormat="1" ht="26.1" customHeight="1">
      <c r="A113" s="293"/>
      <c r="B113" s="286"/>
      <c r="C113" s="411"/>
      <c r="D113" s="165"/>
      <c r="E113" s="288"/>
      <c r="F113" s="288"/>
      <c r="G113" s="288"/>
      <c r="H113" s="320"/>
      <c r="I113" s="278"/>
      <c r="J113" s="301"/>
      <c r="K113" s="278"/>
      <c r="L113" s="278"/>
      <c r="M113" s="278"/>
      <c r="N113" s="278"/>
      <c r="O113" s="278"/>
      <c r="P113" s="278"/>
      <c r="Q113" s="278"/>
      <c r="R113" s="278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</row>
    <row r="114" spans="1:31" ht="26.1" customHeight="1">
      <c r="A114" s="293"/>
      <c r="B114" s="286"/>
      <c r="C114" s="411"/>
      <c r="D114" s="165"/>
      <c r="E114" s="282"/>
      <c r="F114" s="282"/>
      <c r="G114" s="282"/>
      <c r="H114" s="320"/>
      <c r="I114" s="307"/>
      <c r="J114" s="301"/>
      <c r="K114" s="307"/>
      <c r="L114" s="307"/>
      <c r="M114" s="307"/>
      <c r="N114" s="307"/>
      <c r="O114" s="307"/>
      <c r="P114" s="307"/>
      <c r="Q114" s="307"/>
      <c r="R114" s="307"/>
      <c r="S114" s="382"/>
      <c r="T114" s="382"/>
      <c r="U114" s="382"/>
      <c r="V114" s="382"/>
      <c r="W114" s="382"/>
      <c r="X114" s="382"/>
      <c r="Y114" s="382"/>
      <c r="Z114" s="382"/>
      <c r="AA114" s="382"/>
      <c r="AB114" s="382"/>
      <c r="AC114" s="382"/>
      <c r="AD114" s="382"/>
      <c r="AE114" s="382"/>
    </row>
    <row r="115" spans="1:31" s="69" customFormat="1" ht="26.1" customHeight="1">
      <c r="A115" s="472"/>
      <c r="B115" s="473"/>
      <c r="C115" s="474"/>
      <c r="D115" s="475"/>
      <c r="E115" s="288"/>
      <c r="F115" s="288"/>
      <c r="G115" s="288"/>
      <c r="H115" s="320"/>
      <c r="I115" s="431"/>
      <c r="J115" s="301"/>
      <c r="K115" s="417"/>
      <c r="L115" s="319"/>
      <c r="M115" s="319"/>
      <c r="N115" s="319"/>
      <c r="O115" s="431"/>
      <c r="P115" s="431"/>
      <c r="Q115" s="319"/>
      <c r="R115" s="319"/>
      <c r="S115" s="303"/>
      <c r="T115" s="303"/>
      <c r="U115" s="303"/>
      <c r="V115" s="303"/>
      <c r="W115" s="303"/>
      <c r="X115" s="303"/>
      <c r="Y115" s="303"/>
      <c r="Z115" s="303"/>
      <c r="AA115" s="303"/>
      <c r="AB115" s="303"/>
      <c r="AC115" s="303"/>
      <c r="AD115" s="303"/>
      <c r="AE115" s="303"/>
    </row>
    <row r="116" spans="1:31" ht="26.1" customHeight="1">
      <c r="A116" s="472"/>
      <c r="B116" s="473"/>
      <c r="C116" s="474"/>
      <c r="D116" s="475"/>
      <c r="E116" s="288"/>
      <c r="F116" s="288"/>
      <c r="G116" s="288"/>
      <c r="H116" s="320"/>
      <c r="I116" s="307"/>
      <c r="J116" s="301"/>
      <c r="K116" s="476"/>
      <c r="L116" s="291"/>
      <c r="M116" s="291"/>
      <c r="N116" s="291"/>
      <c r="O116" s="292"/>
      <c r="P116" s="292"/>
      <c r="Q116" s="291"/>
      <c r="R116" s="291"/>
      <c r="S116" s="382"/>
      <c r="T116" s="382"/>
      <c r="U116" s="382"/>
      <c r="V116" s="382"/>
      <c r="W116" s="382"/>
      <c r="X116" s="382"/>
      <c r="Y116" s="382"/>
      <c r="Z116" s="382"/>
      <c r="AA116" s="382"/>
      <c r="AB116" s="382"/>
      <c r="AC116" s="382"/>
      <c r="AD116" s="382"/>
      <c r="AE116" s="382"/>
    </row>
    <row r="117" spans="1:31" ht="26.1" customHeight="1">
      <c r="A117" s="323"/>
      <c r="B117" s="323"/>
      <c r="C117" s="323"/>
      <c r="D117" s="323"/>
      <c r="E117" s="270"/>
      <c r="F117" s="270"/>
      <c r="G117" s="270"/>
      <c r="H117" s="329"/>
      <c r="I117" s="307"/>
      <c r="J117" s="307"/>
      <c r="K117" s="476"/>
      <c r="L117" s="291"/>
      <c r="M117" s="291"/>
      <c r="N117" s="291"/>
      <c r="O117" s="292"/>
      <c r="P117" s="292"/>
      <c r="Q117" s="291"/>
      <c r="R117" s="291"/>
      <c r="S117" s="382"/>
      <c r="T117" s="382"/>
      <c r="U117" s="382"/>
      <c r="V117" s="382"/>
      <c r="W117" s="382"/>
      <c r="X117" s="382"/>
      <c r="Y117" s="382"/>
      <c r="Z117" s="382"/>
      <c r="AA117" s="382"/>
      <c r="AB117" s="382"/>
      <c r="AC117" s="382"/>
      <c r="AD117" s="382"/>
      <c r="AE117" s="382"/>
    </row>
    <row r="118" spans="1:31" s="69" customFormat="1" ht="26.1" customHeight="1">
      <c r="A118" s="638"/>
      <c r="B118" s="638"/>
      <c r="C118" s="638"/>
      <c r="D118" s="323"/>
      <c r="E118" s="276"/>
      <c r="F118" s="276"/>
      <c r="G118" s="276"/>
      <c r="H118" s="455"/>
      <c r="I118" s="307"/>
      <c r="J118" s="477"/>
      <c r="K118" s="476"/>
      <c r="L118" s="291"/>
      <c r="M118" s="291"/>
      <c r="N118" s="291"/>
      <c r="O118" s="292"/>
      <c r="P118" s="292"/>
      <c r="Q118" s="291"/>
      <c r="R118" s="291"/>
      <c r="S118" s="303"/>
      <c r="T118" s="303"/>
      <c r="U118" s="303"/>
      <c r="V118" s="303"/>
      <c r="W118" s="303"/>
      <c r="X118" s="303"/>
      <c r="Y118" s="303"/>
      <c r="Z118" s="303"/>
      <c r="AA118" s="303"/>
      <c r="AB118" s="303"/>
      <c r="AC118" s="303"/>
      <c r="AD118" s="303"/>
      <c r="AE118" s="303"/>
    </row>
    <row r="119" spans="1:31" s="69" customFormat="1" ht="26.1" customHeight="1">
      <c r="A119" s="310"/>
      <c r="B119" s="331"/>
      <c r="C119" s="280"/>
      <c r="D119" s="316"/>
      <c r="E119" s="313"/>
      <c r="F119" s="313"/>
      <c r="G119" s="313"/>
      <c r="H119" s="282"/>
      <c r="I119" s="307"/>
      <c r="J119" s="307"/>
      <c r="K119" s="476"/>
      <c r="L119" s="291"/>
      <c r="M119" s="291"/>
      <c r="N119" s="291"/>
      <c r="O119" s="292"/>
      <c r="P119" s="292"/>
      <c r="Q119" s="291"/>
      <c r="R119" s="291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</row>
    <row r="120" spans="1:31" s="69" customFormat="1" ht="26.1" customHeight="1">
      <c r="A120" s="310"/>
      <c r="B120" s="432"/>
      <c r="C120" s="280"/>
      <c r="D120" s="316"/>
      <c r="E120" s="282"/>
      <c r="F120" s="282"/>
      <c r="G120" s="282"/>
      <c r="H120" s="282"/>
      <c r="I120" s="301"/>
      <c r="J120" s="307"/>
      <c r="K120" s="417"/>
      <c r="L120" s="292"/>
      <c r="M120" s="292"/>
      <c r="N120" s="292"/>
      <c r="O120" s="292"/>
      <c r="P120" s="292"/>
      <c r="Q120" s="292"/>
      <c r="R120" s="292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</row>
    <row r="121" spans="1:31" ht="26.1" customHeight="1">
      <c r="A121" s="279"/>
      <c r="B121" s="280"/>
      <c r="C121" s="280"/>
      <c r="D121" s="316"/>
      <c r="E121" s="282"/>
      <c r="F121" s="282"/>
      <c r="G121" s="282"/>
      <c r="H121" s="282"/>
      <c r="I121" s="301"/>
      <c r="J121" s="307"/>
      <c r="K121" s="417"/>
      <c r="L121" s="292"/>
      <c r="M121" s="292"/>
      <c r="N121" s="292"/>
      <c r="O121" s="292"/>
      <c r="P121" s="292"/>
      <c r="Q121" s="292"/>
      <c r="R121" s="292"/>
      <c r="S121" s="382"/>
      <c r="T121" s="382"/>
      <c r="U121" s="382"/>
      <c r="V121" s="382"/>
      <c r="W121" s="382"/>
      <c r="X121" s="382"/>
      <c r="Y121" s="382"/>
      <c r="Z121" s="382"/>
      <c r="AA121" s="382"/>
      <c r="AB121" s="382"/>
      <c r="AC121" s="382"/>
      <c r="AD121" s="382"/>
      <c r="AE121" s="382"/>
    </row>
    <row r="122" spans="1:31" s="69" customFormat="1" ht="26.1" customHeight="1">
      <c r="A122" s="279"/>
      <c r="B122" s="280"/>
      <c r="C122" s="280"/>
      <c r="D122" s="316"/>
      <c r="E122" s="276"/>
      <c r="F122" s="276"/>
      <c r="G122" s="276"/>
      <c r="H122" s="282"/>
      <c r="I122" s="278"/>
      <c r="J122" s="307"/>
      <c r="K122" s="306"/>
      <c r="L122" s="278"/>
      <c r="M122" s="278"/>
      <c r="N122" s="278"/>
      <c r="O122" s="278"/>
      <c r="P122" s="278"/>
      <c r="Q122" s="278"/>
      <c r="R122" s="278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</row>
    <row r="123" spans="1:31" s="69" customFormat="1" ht="26.1" customHeight="1">
      <c r="A123" s="279"/>
      <c r="B123" s="280"/>
      <c r="C123" s="280"/>
      <c r="D123" s="316"/>
      <c r="E123" s="313"/>
      <c r="F123" s="313"/>
      <c r="G123" s="313"/>
      <c r="H123" s="282"/>
      <c r="I123" s="307"/>
      <c r="J123" s="307"/>
      <c r="K123" s="307"/>
      <c r="L123" s="307"/>
      <c r="M123" s="307"/>
      <c r="N123" s="307"/>
      <c r="O123" s="307"/>
      <c r="P123" s="307"/>
      <c r="Q123" s="307"/>
      <c r="R123" s="307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</row>
    <row r="124" spans="1:31" ht="26.1" customHeight="1">
      <c r="A124" s="279"/>
      <c r="B124" s="479"/>
      <c r="C124" s="474"/>
      <c r="D124" s="347"/>
      <c r="E124" s="276"/>
      <c r="F124" s="288"/>
      <c r="G124" s="288"/>
      <c r="H124" s="282"/>
      <c r="I124" s="307"/>
      <c r="J124" s="307"/>
      <c r="K124" s="307"/>
      <c r="L124" s="307"/>
      <c r="M124" s="307"/>
      <c r="N124" s="307"/>
      <c r="O124" s="307"/>
      <c r="P124" s="307"/>
      <c r="Q124" s="307"/>
      <c r="R124" s="307"/>
      <c r="S124" s="382"/>
      <c r="T124" s="382"/>
      <c r="U124" s="382"/>
      <c r="V124" s="382"/>
      <c r="W124" s="382"/>
      <c r="X124" s="382"/>
      <c r="Y124" s="382"/>
      <c r="Z124" s="382"/>
      <c r="AA124" s="382"/>
      <c r="AB124" s="382"/>
      <c r="AC124" s="382"/>
      <c r="AD124" s="382"/>
      <c r="AE124" s="382"/>
    </row>
    <row r="125" spans="1:31" s="69" customFormat="1" ht="26.1" customHeight="1">
      <c r="A125" s="279"/>
      <c r="B125" s="317"/>
      <c r="C125" s="280"/>
      <c r="D125" s="316"/>
      <c r="E125" s="282"/>
      <c r="F125" s="282"/>
      <c r="G125" s="282"/>
      <c r="H125" s="282"/>
      <c r="I125" s="284"/>
      <c r="J125" s="307"/>
      <c r="K125" s="301"/>
      <c r="L125" s="422"/>
      <c r="M125" s="422"/>
      <c r="N125" s="422"/>
      <c r="O125" s="436"/>
      <c r="P125" s="436"/>
      <c r="Q125" s="422"/>
      <c r="R125" s="422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</row>
    <row r="126" spans="1:31" s="69" customFormat="1" ht="26.1" customHeight="1">
      <c r="A126" s="279"/>
      <c r="B126" s="280"/>
      <c r="C126" s="280"/>
      <c r="D126" s="316"/>
      <c r="E126" s="288"/>
      <c r="F126" s="288"/>
      <c r="G126" s="288"/>
      <c r="H126" s="282"/>
      <c r="I126" s="284"/>
      <c r="J126" s="307"/>
      <c r="K126" s="301"/>
      <c r="L126" s="422"/>
      <c r="M126" s="422"/>
      <c r="N126" s="422"/>
      <c r="O126" s="436"/>
      <c r="P126" s="436"/>
      <c r="Q126" s="422"/>
      <c r="R126" s="422"/>
      <c r="S126" s="303"/>
      <c r="T126" s="303"/>
      <c r="U126" s="303"/>
      <c r="V126" s="303"/>
      <c r="W126" s="303"/>
      <c r="X126" s="303"/>
      <c r="Y126" s="303"/>
      <c r="Z126" s="303"/>
      <c r="AA126" s="303"/>
      <c r="AB126" s="303"/>
      <c r="AC126" s="303"/>
      <c r="AD126" s="303"/>
      <c r="AE126" s="303"/>
    </row>
    <row r="127" spans="1:31" ht="26.1" customHeight="1">
      <c r="A127" s="480"/>
      <c r="B127" s="481"/>
      <c r="C127" s="482"/>
      <c r="D127" s="337"/>
      <c r="E127" s="270"/>
      <c r="F127" s="270"/>
      <c r="G127" s="270"/>
      <c r="H127" s="329"/>
      <c r="I127" s="263"/>
      <c r="J127" s="483"/>
      <c r="K127" s="278"/>
      <c r="L127" s="278"/>
      <c r="M127" s="278"/>
      <c r="N127" s="278"/>
      <c r="O127" s="278"/>
      <c r="P127" s="278"/>
      <c r="Q127" s="278"/>
      <c r="R127" s="278"/>
      <c r="S127" s="382"/>
      <c r="T127" s="382"/>
      <c r="U127" s="382"/>
      <c r="V127" s="382"/>
      <c r="W127" s="382"/>
      <c r="X127" s="382"/>
      <c r="Y127" s="382"/>
      <c r="Z127" s="382"/>
      <c r="AA127" s="382"/>
      <c r="AB127" s="382"/>
      <c r="AC127" s="382"/>
      <c r="AD127" s="382"/>
      <c r="AE127" s="382"/>
    </row>
    <row r="128" spans="1:31" s="69" customFormat="1" ht="44.25" customHeight="1">
      <c r="A128" s="633"/>
      <c r="B128" s="633"/>
      <c r="C128" s="633"/>
      <c r="D128" s="347"/>
      <c r="E128" s="276"/>
      <c r="F128" s="276"/>
      <c r="G128" s="276"/>
      <c r="H128" s="304"/>
      <c r="I128" s="307"/>
      <c r="J128" s="307"/>
      <c r="K128" s="307"/>
      <c r="L128" s="291"/>
      <c r="M128" s="291"/>
      <c r="N128" s="291"/>
      <c r="O128" s="292"/>
      <c r="P128" s="292"/>
      <c r="Q128" s="291"/>
      <c r="R128" s="291"/>
      <c r="S128" s="303"/>
      <c r="T128" s="303"/>
      <c r="U128" s="303"/>
      <c r="V128" s="303"/>
      <c r="W128" s="303"/>
      <c r="X128" s="303"/>
      <c r="Y128" s="303"/>
      <c r="Z128" s="303"/>
      <c r="AA128" s="303"/>
      <c r="AB128" s="303"/>
      <c r="AC128" s="303"/>
      <c r="AD128" s="303"/>
      <c r="AE128" s="303"/>
    </row>
    <row r="129" spans="1:31" ht="44.25" customHeight="1">
      <c r="A129" s="348"/>
      <c r="B129" s="349"/>
      <c r="C129" s="349"/>
      <c r="D129" s="349"/>
      <c r="E129" s="282"/>
      <c r="F129" s="282"/>
      <c r="G129" s="282"/>
      <c r="H129" s="282"/>
      <c r="I129" s="284"/>
      <c r="J129" s="307"/>
      <c r="K129" s="301"/>
      <c r="L129" s="301"/>
      <c r="M129" s="301"/>
      <c r="N129" s="301"/>
      <c r="O129" s="301"/>
      <c r="P129" s="301"/>
      <c r="Q129" s="301"/>
      <c r="R129" s="301"/>
      <c r="S129" s="382"/>
      <c r="T129" s="382"/>
      <c r="U129" s="382"/>
      <c r="V129" s="382"/>
      <c r="W129" s="382"/>
      <c r="X129" s="382"/>
      <c r="Y129" s="382"/>
      <c r="Z129" s="382"/>
      <c r="AA129" s="382"/>
      <c r="AB129" s="382"/>
      <c r="AC129" s="382"/>
      <c r="AD129" s="382"/>
      <c r="AE129" s="382"/>
    </row>
    <row r="130" spans="1:31" s="69" customFormat="1" ht="26.1" customHeight="1">
      <c r="A130" s="348"/>
      <c r="B130" s="349"/>
      <c r="C130" s="349"/>
      <c r="D130" s="349"/>
      <c r="E130" s="288"/>
      <c r="F130" s="288"/>
      <c r="G130" s="288"/>
      <c r="H130" s="282"/>
      <c r="I130" s="352"/>
      <c r="J130" s="307"/>
      <c r="K130" s="353"/>
      <c r="L130" s="353"/>
      <c r="M130" s="353"/>
      <c r="N130" s="353"/>
      <c r="O130" s="353"/>
      <c r="P130" s="353"/>
      <c r="Q130" s="353"/>
      <c r="R130" s="484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</row>
    <row r="131" spans="1:31" s="69" customFormat="1" ht="26.1" customHeight="1">
      <c r="A131" s="630"/>
      <c r="B131" s="630"/>
      <c r="C131" s="630"/>
      <c r="D131" s="275"/>
      <c r="E131" s="276"/>
      <c r="F131" s="276"/>
      <c r="G131" s="276"/>
      <c r="H131" s="297"/>
      <c r="I131" s="278"/>
      <c r="J131" s="354"/>
      <c r="K131" s="278"/>
      <c r="L131" s="278"/>
      <c r="M131" s="278"/>
      <c r="N131" s="278"/>
      <c r="O131" s="278"/>
      <c r="P131" s="278"/>
      <c r="Q131" s="278"/>
      <c r="R131" s="278"/>
      <c r="S131" s="303"/>
      <c r="T131" s="303"/>
      <c r="U131" s="303"/>
      <c r="V131" s="303"/>
      <c r="W131" s="303"/>
      <c r="X131" s="303"/>
      <c r="Y131" s="303"/>
      <c r="Z131" s="303"/>
      <c r="AA131" s="303"/>
      <c r="AB131" s="303"/>
      <c r="AC131" s="303"/>
      <c r="AD131" s="303"/>
      <c r="AE131" s="303"/>
    </row>
    <row r="132" spans="1:31" s="69" customFormat="1" ht="26.1" customHeight="1">
      <c r="A132" s="279"/>
      <c r="B132" s="286"/>
      <c r="C132" s="280"/>
      <c r="D132" s="280"/>
      <c r="E132" s="288"/>
      <c r="F132" s="288"/>
      <c r="G132" s="288"/>
      <c r="H132" s="318"/>
      <c r="I132" s="284"/>
      <c r="J132" s="284"/>
      <c r="K132" s="284"/>
      <c r="L132" s="278"/>
      <c r="M132" s="278"/>
      <c r="N132" s="278"/>
      <c r="O132" s="278"/>
      <c r="P132" s="278"/>
      <c r="Q132" s="278"/>
      <c r="R132" s="278"/>
      <c r="S132" s="303"/>
      <c r="T132" s="303"/>
      <c r="U132" s="303"/>
      <c r="V132" s="303"/>
      <c r="W132" s="303"/>
      <c r="X132" s="303"/>
      <c r="Y132" s="303"/>
      <c r="Z132" s="303"/>
      <c r="AA132" s="303"/>
      <c r="AB132" s="303"/>
      <c r="AC132" s="303"/>
      <c r="AD132" s="303"/>
      <c r="AE132" s="303"/>
    </row>
    <row r="133" spans="1:31" s="69" customFormat="1" ht="41.25" customHeight="1">
      <c r="A133" s="279"/>
      <c r="B133" s="286"/>
      <c r="C133" s="286"/>
      <c r="D133" s="280"/>
      <c r="E133" s="288"/>
      <c r="F133" s="288"/>
      <c r="G133" s="288"/>
      <c r="H133" s="282"/>
      <c r="I133" s="301"/>
      <c r="J133" s="284"/>
      <c r="K133" s="270"/>
      <c r="L133" s="419"/>
      <c r="M133" s="419"/>
      <c r="N133" s="419"/>
      <c r="O133" s="420"/>
      <c r="P133" s="420"/>
      <c r="Q133" s="419"/>
      <c r="R133" s="419"/>
      <c r="S133" s="303"/>
      <c r="T133" s="303"/>
      <c r="U133" s="303"/>
      <c r="V133" s="303"/>
      <c r="W133" s="303"/>
      <c r="X133" s="303"/>
      <c r="Y133" s="303"/>
      <c r="Z133" s="303"/>
      <c r="AA133" s="303"/>
      <c r="AB133" s="303"/>
      <c r="AC133" s="303"/>
      <c r="AD133" s="303"/>
      <c r="AE133" s="303"/>
    </row>
    <row r="134" spans="1:31" s="69" customFormat="1" ht="26.1" customHeight="1">
      <c r="A134" s="342"/>
      <c r="B134" s="287"/>
      <c r="C134" s="287"/>
      <c r="D134" s="280"/>
      <c r="E134" s="288"/>
      <c r="F134" s="288"/>
      <c r="G134" s="288"/>
      <c r="H134" s="282"/>
      <c r="I134" s="284"/>
      <c r="J134" s="284"/>
      <c r="K134" s="270"/>
      <c r="L134" s="419"/>
      <c r="M134" s="419"/>
      <c r="N134" s="419"/>
      <c r="O134" s="420"/>
      <c r="P134" s="420"/>
      <c r="Q134" s="419"/>
      <c r="R134" s="419"/>
      <c r="S134" s="303"/>
      <c r="T134" s="303"/>
      <c r="U134" s="303"/>
      <c r="V134" s="303"/>
      <c r="W134" s="303"/>
      <c r="X134" s="303"/>
      <c r="Y134" s="303"/>
      <c r="Z134" s="303"/>
      <c r="AA134" s="303"/>
      <c r="AB134" s="303"/>
      <c r="AC134" s="303"/>
      <c r="AD134" s="303"/>
      <c r="AE134" s="303"/>
    </row>
    <row r="135" spans="1:31" ht="26.1" customHeight="1">
      <c r="A135" s="279"/>
      <c r="B135" s="453"/>
      <c r="C135" s="280"/>
      <c r="D135" s="323"/>
      <c r="E135" s="288"/>
      <c r="F135" s="288"/>
      <c r="G135" s="288"/>
      <c r="H135" s="260"/>
      <c r="I135" s="284"/>
      <c r="J135" s="284"/>
      <c r="K135" s="306"/>
      <c r="L135" s="419"/>
      <c r="M135" s="419"/>
      <c r="N135" s="419"/>
      <c r="O135" s="420"/>
      <c r="P135" s="420"/>
      <c r="Q135" s="419"/>
      <c r="R135" s="419"/>
      <c r="S135" s="382"/>
      <c r="T135" s="382"/>
      <c r="U135" s="382"/>
      <c r="V135" s="382"/>
      <c r="W135" s="382"/>
      <c r="X135" s="382"/>
      <c r="Y135" s="382"/>
      <c r="Z135" s="382"/>
      <c r="AA135" s="382"/>
      <c r="AB135" s="382"/>
      <c r="AC135" s="382"/>
      <c r="AD135" s="382"/>
      <c r="AE135" s="382"/>
    </row>
    <row r="136" spans="1:31" s="69" customFormat="1" ht="26.1" customHeight="1">
      <c r="A136" s="638"/>
      <c r="B136" s="638"/>
      <c r="C136" s="638"/>
      <c r="D136" s="275"/>
      <c r="E136" s="276"/>
      <c r="F136" s="276"/>
      <c r="G136" s="276"/>
      <c r="H136" s="304"/>
      <c r="I136" s="284"/>
      <c r="J136" s="354"/>
      <c r="K136" s="278"/>
      <c r="L136" s="278"/>
      <c r="M136" s="278"/>
      <c r="N136" s="278"/>
      <c r="O136" s="278"/>
      <c r="P136" s="278"/>
      <c r="Q136" s="278"/>
      <c r="R136" s="278"/>
      <c r="S136" s="303"/>
      <c r="T136" s="303"/>
      <c r="U136" s="303"/>
      <c r="V136" s="303"/>
      <c r="W136" s="303"/>
      <c r="X136" s="303"/>
      <c r="Y136" s="303"/>
      <c r="Z136" s="303"/>
      <c r="AA136" s="303"/>
      <c r="AB136" s="303"/>
      <c r="AC136" s="303"/>
      <c r="AD136" s="303"/>
      <c r="AE136" s="303"/>
    </row>
    <row r="137" spans="1:31" ht="26.1" customHeight="1">
      <c r="A137" s="293"/>
      <c r="B137" s="280"/>
      <c r="C137" s="280"/>
      <c r="D137" s="323"/>
      <c r="E137" s="259"/>
      <c r="F137" s="259"/>
      <c r="G137" s="259"/>
      <c r="H137" s="277"/>
      <c r="I137" s="284"/>
      <c r="J137" s="284"/>
      <c r="K137" s="306"/>
      <c r="L137" s="419"/>
      <c r="M137" s="419"/>
      <c r="N137" s="419"/>
      <c r="O137" s="420"/>
      <c r="P137" s="420"/>
      <c r="Q137" s="419"/>
      <c r="R137" s="419"/>
      <c r="S137" s="382"/>
      <c r="T137" s="382"/>
      <c r="U137" s="382"/>
      <c r="V137" s="382"/>
      <c r="W137" s="382"/>
      <c r="X137" s="382"/>
      <c r="Y137" s="382"/>
      <c r="Z137" s="382"/>
      <c r="AA137" s="382"/>
      <c r="AB137" s="382"/>
      <c r="AC137" s="382"/>
      <c r="AD137" s="382"/>
      <c r="AE137" s="382"/>
    </row>
    <row r="138" spans="1:31" s="69" customFormat="1" ht="33.75" customHeight="1">
      <c r="A138" s="279"/>
      <c r="B138" s="280"/>
      <c r="C138" s="280"/>
      <c r="D138" s="275"/>
      <c r="E138" s="288"/>
      <c r="F138" s="288"/>
      <c r="G138" s="288"/>
      <c r="H138" s="277"/>
      <c r="I138" s="485"/>
      <c r="J138" s="485"/>
      <c r="K138" s="278"/>
      <c r="L138" s="278"/>
      <c r="M138" s="278"/>
      <c r="N138" s="278"/>
      <c r="O138" s="278"/>
      <c r="P138" s="278"/>
      <c r="Q138" s="278"/>
      <c r="R138" s="278"/>
      <c r="S138" s="303"/>
      <c r="T138" s="303"/>
      <c r="U138" s="303"/>
      <c r="V138" s="303"/>
      <c r="W138" s="303"/>
      <c r="X138" s="303"/>
      <c r="Y138" s="303"/>
      <c r="Z138" s="303"/>
      <c r="AA138" s="303"/>
      <c r="AB138" s="303"/>
      <c r="AC138" s="303"/>
      <c r="AD138" s="303"/>
      <c r="AE138" s="303"/>
    </row>
    <row r="139" spans="1:31" s="69" customFormat="1" ht="41.25" customHeight="1">
      <c r="A139" s="633"/>
      <c r="B139" s="633"/>
      <c r="C139" s="633"/>
      <c r="D139" s="308"/>
      <c r="E139" s="276"/>
      <c r="F139" s="276"/>
      <c r="G139" s="276"/>
      <c r="H139" s="271"/>
      <c r="I139" s="278"/>
      <c r="J139" s="354"/>
      <c r="K139" s="278"/>
      <c r="L139" s="278"/>
      <c r="M139" s="278"/>
      <c r="N139" s="278"/>
      <c r="O139" s="278"/>
      <c r="P139" s="278"/>
      <c r="Q139" s="278"/>
      <c r="R139" s="278"/>
      <c r="S139" s="303"/>
      <c r="T139" s="303"/>
      <c r="U139" s="303"/>
      <c r="V139" s="303"/>
      <c r="W139" s="303"/>
      <c r="X139" s="303"/>
      <c r="Y139" s="303"/>
      <c r="Z139" s="303"/>
      <c r="AA139" s="303"/>
      <c r="AB139" s="303"/>
      <c r="AC139" s="303"/>
      <c r="AD139" s="303"/>
      <c r="AE139" s="303"/>
    </row>
    <row r="140" spans="1:31" ht="26.1" customHeight="1">
      <c r="A140" s="633"/>
      <c r="B140" s="633"/>
      <c r="C140" s="633"/>
      <c r="D140" s="308"/>
      <c r="E140" s="276"/>
      <c r="F140" s="276"/>
      <c r="G140" s="276"/>
      <c r="H140" s="271"/>
      <c r="I140" s="284"/>
      <c r="J140" s="354"/>
      <c r="K140" s="306"/>
      <c r="L140" s="278"/>
      <c r="M140" s="278"/>
      <c r="N140" s="278"/>
      <c r="O140" s="278"/>
      <c r="P140" s="278"/>
      <c r="Q140" s="278"/>
      <c r="R140" s="306"/>
      <c r="S140" s="382"/>
      <c r="T140" s="382"/>
      <c r="U140" s="382"/>
      <c r="V140" s="382"/>
      <c r="W140" s="382"/>
      <c r="X140" s="382"/>
      <c r="Y140" s="382"/>
      <c r="Z140" s="382"/>
      <c r="AA140" s="382"/>
      <c r="AB140" s="382"/>
      <c r="AC140" s="382"/>
      <c r="AD140" s="382"/>
      <c r="AE140" s="382"/>
    </row>
    <row r="141" spans="1:31" ht="26.1" customHeight="1">
      <c r="A141" s="637"/>
      <c r="B141" s="637"/>
      <c r="C141" s="637"/>
      <c r="D141" s="637"/>
      <c r="E141" s="366"/>
      <c r="F141" s="366"/>
      <c r="G141" s="366"/>
      <c r="H141" s="271"/>
      <c r="I141" s="284"/>
      <c r="J141" s="368"/>
      <c r="K141" s="301"/>
      <c r="L141" s="301"/>
      <c r="M141" s="301"/>
      <c r="N141" s="301"/>
      <c r="O141" s="301"/>
      <c r="P141" s="301"/>
      <c r="Q141" s="301"/>
      <c r="R141" s="301"/>
      <c r="S141" s="382"/>
      <c r="T141" s="382"/>
      <c r="U141" s="382"/>
      <c r="V141" s="382"/>
      <c r="W141" s="382"/>
      <c r="X141" s="382"/>
      <c r="Y141" s="382"/>
      <c r="Z141" s="382"/>
      <c r="AA141" s="382"/>
      <c r="AB141" s="382"/>
      <c r="AC141" s="382"/>
      <c r="AD141" s="382"/>
      <c r="AE141" s="382"/>
    </row>
    <row r="142" spans="1:31" ht="26.1" customHeight="1">
      <c r="A142" s="164"/>
      <c r="B142" s="165"/>
      <c r="C142" s="165"/>
      <c r="D142" s="166"/>
      <c r="E142" s="276"/>
      <c r="F142" s="276"/>
      <c r="G142" s="276"/>
      <c r="H142" s="304"/>
      <c r="I142" s="278"/>
      <c r="J142" s="278"/>
      <c r="K142" s="278"/>
      <c r="L142" s="278"/>
      <c r="M142" s="278"/>
      <c r="N142" s="278"/>
      <c r="O142" s="278"/>
      <c r="P142" s="278"/>
      <c r="Q142" s="278"/>
      <c r="R142" s="278"/>
      <c r="S142" s="382"/>
      <c r="T142" s="382"/>
      <c r="U142" s="382"/>
      <c r="V142" s="382"/>
      <c r="W142" s="382"/>
      <c r="X142" s="382"/>
      <c r="Y142" s="382"/>
      <c r="Z142" s="382"/>
      <c r="AA142" s="382"/>
      <c r="AB142" s="382"/>
      <c r="AC142" s="382"/>
      <c r="AD142" s="382"/>
      <c r="AE142" s="382"/>
    </row>
    <row r="143" spans="1:31" ht="26.1" customHeight="1">
      <c r="A143" s="630"/>
      <c r="B143" s="630"/>
      <c r="C143" s="630"/>
      <c r="D143" s="275"/>
      <c r="E143" s="276"/>
      <c r="F143" s="276"/>
      <c r="G143" s="276"/>
      <c r="H143" s="400"/>
      <c r="I143" s="284"/>
      <c r="J143" s="278"/>
      <c r="K143" s="278"/>
      <c r="L143" s="278"/>
      <c r="M143" s="278"/>
      <c r="N143" s="278"/>
      <c r="O143" s="278"/>
      <c r="P143" s="278"/>
      <c r="Q143" s="278"/>
      <c r="R143" s="278"/>
      <c r="S143" s="382"/>
      <c r="T143" s="382"/>
      <c r="U143" s="382"/>
      <c r="V143" s="382"/>
      <c r="W143" s="382"/>
      <c r="X143" s="382"/>
      <c r="Y143" s="382"/>
      <c r="Z143" s="382"/>
      <c r="AA143" s="382"/>
      <c r="AB143" s="382"/>
      <c r="AC143" s="382"/>
      <c r="AD143" s="382"/>
      <c r="AE143" s="382"/>
    </row>
    <row r="144" spans="1:31" ht="26.1" customHeight="1">
      <c r="A144" s="443"/>
      <c r="B144" s="361"/>
      <c r="C144" s="362"/>
      <c r="D144" s="363"/>
      <c r="E144" s="364"/>
      <c r="F144" s="364"/>
      <c r="G144" s="364"/>
      <c r="H144" s="304"/>
      <c r="I144" s="278"/>
      <c r="J144" s="278"/>
      <c r="K144" s="278"/>
      <c r="L144" s="278"/>
      <c r="M144" s="278"/>
      <c r="N144" s="278"/>
      <c r="O144" s="278"/>
      <c r="P144" s="278"/>
      <c r="Q144" s="278"/>
      <c r="R144" s="278"/>
      <c r="S144" s="382"/>
      <c r="T144" s="382"/>
      <c r="U144" s="382"/>
      <c r="V144" s="382"/>
      <c r="W144" s="382"/>
      <c r="X144" s="382"/>
      <c r="Y144" s="382"/>
      <c r="Z144" s="382"/>
      <c r="AA144" s="382"/>
      <c r="AB144" s="382"/>
      <c r="AC144" s="382"/>
      <c r="AD144" s="382"/>
      <c r="AE144" s="382"/>
    </row>
    <row r="145" spans="1:31" ht="26.1" customHeight="1">
      <c r="A145" s="647"/>
      <c r="B145" s="647"/>
      <c r="C145" s="647"/>
      <c r="D145" s="362"/>
      <c r="E145" s="397"/>
      <c r="F145" s="397"/>
      <c r="G145" s="397"/>
      <c r="H145" s="442"/>
      <c r="I145" s="397"/>
      <c r="J145" s="397"/>
      <c r="K145" s="397"/>
      <c r="L145" s="397"/>
      <c r="M145" s="397"/>
      <c r="N145" s="397"/>
      <c r="O145" s="397"/>
      <c r="P145" s="397"/>
      <c r="Q145" s="397"/>
      <c r="R145" s="397"/>
      <c r="S145" s="382"/>
      <c r="T145" s="382"/>
      <c r="U145" s="382"/>
      <c r="V145" s="382"/>
      <c r="W145" s="382"/>
      <c r="X145" s="382"/>
      <c r="Y145" s="382"/>
      <c r="Z145" s="382"/>
      <c r="AA145" s="382"/>
      <c r="AB145" s="382"/>
      <c r="AC145" s="382"/>
      <c r="AD145" s="382"/>
      <c r="AE145" s="382"/>
    </row>
    <row r="146" spans="1:31" s="69" customFormat="1" ht="26.1" customHeight="1">
      <c r="A146" s="443"/>
      <c r="B146" s="444"/>
      <c r="C146" s="445"/>
      <c r="D146" s="445"/>
      <c r="E146" s="382"/>
      <c r="F146" s="382"/>
      <c r="G146" s="382"/>
      <c r="H146" s="382"/>
      <c r="I146" s="382"/>
      <c r="J146" s="382"/>
      <c r="K146" s="303"/>
      <c r="L146" s="303"/>
      <c r="M146" s="303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</row>
    <row r="147" spans="1:31" ht="26.1" customHeight="1">
      <c r="A147" s="443"/>
      <c r="B147" s="443"/>
      <c r="C147" s="445"/>
      <c r="D147" s="445"/>
      <c r="E147" s="382"/>
      <c r="F147" s="382"/>
      <c r="G147" s="382"/>
      <c r="H147" s="382"/>
      <c r="I147" s="382"/>
      <c r="J147" s="382"/>
      <c r="K147" s="303"/>
      <c r="L147" s="303"/>
      <c r="M147" s="303"/>
      <c r="N147" s="303"/>
      <c r="O147" s="303"/>
      <c r="P147" s="303"/>
      <c r="Q147" s="303"/>
      <c r="R147" s="303"/>
      <c r="S147" s="382"/>
      <c r="T147" s="382"/>
      <c r="U147" s="382"/>
      <c r="V147" s="382"/>
      <c r="W147" s="382"/>
      <c r="X147" s="382"/>
      <c r="Y147" s="382"/>
      <c r="Z147" s="382"/>
      <c r="AA147" s="382"/>
      <c r="AB147" s="382"/>
      <c r="AC147" s="382"/>
      <c r="AD147" s="382"/>
      <c r="AE147" s="382"/>
    </row>
    <row r="148" spans="1:31" ht="26.1" customHeight="1">
      <c r="A148" s="443"/>
      <c r="B148" s="444"/>
      <c r="C148" s="445"/>
      <c r="D148" s="445"/>
      <c r="E148" s="445"/>
      <c r="F148" s="445"/>
      <c r="G148" s="445"/>
      <c r="H148" s="445"/>
      <c r="I148" s="445"/>
      <c r="J148" s="445"/>
      <c r="K148" s="445"/>
      <c r="L148" s="445"/>
      <c r="M148" s="445"/>
      <c r="N148" s="445"/>
      <c r="O148" s="445"/>
      <c r="P148" s="445"/>
      <c r="Q148" s="445"/>
      <c r="R148" s="445"/>
    </row>
    <row r="149" spans="1:31" s="69" customFormat="1" ht="26.1" customHeight="1">
      <c r="A149" s="443"/>
      <c r="B149" s="444"/>
      <c r="C149" s="445"/>
      <c r="D149" s="445"/>
      <c r="E149" s="445"/>
      <c r="F149" s="445"/>
      <c r="G149" s="445"/>
      <c r="H149" s="445"/>
      <c r="I149" s="445"/>
      <c r="J149" s="445"/>
      <c r="K149" s="486"/>
      <c r="L149" s="486"/>
      <c r="M149" s="486"/>
      <c r="N149" s="486"/>
      <c r="O149" s="486"/>
      <c r="P149" s="486"/>
      <c r="Q149" s="486"/>
      <c r="R149" s="486"/>
    </row>
    <row r="150" spans="1:31" s="69" customFormat="1" ht="26.1" customHeight="1">
      <c r="A150" s="443"/>
      <c r="B150" s="444"/>
      <c r="C150" s="445"/>
      <c r="D150" s="445"/>
      <c r="E150" s="445"/>
      <c r="F150" s="445"/>
      <c r="G150" s="445"/>
      <c r="H150" s="445"/>
      <c r="I150" s="445"/>
      <c r="J150" s="445"/>
      <c r="K150" s="445"/>
      <c r="L150" s="445"/>
      <c r="M150" s="445"/>
      <c r="N150" s="445"/>
      <c r="O150" s="445"/>
      <c r="P150" s="445"/>
      <c r="Q150" s="445"/>
      <c r="R150" s="445"/>
    </row>
    <row r="151" spans="1:31" s="69" customFormat="1" ht="26.1" customHeight="1">
      <c r="A151" s="443"/>
      <c r="B151" s="444"/>
      <c r="C151" s="445"/>
      <c r="D151" s="445"/>
      <c r="E151" s="445"/>
      <c r="F151" s="445"/>
      <c r="G151" s="445"/>
      <c r="H151" s="445"/>
      <c r="I151" s="445"/>
      <c r="J151" s="445"/>
      <c r="K151" s="486"/>
      <c r="L151" s="486"/>
      <c r="M151" s="486"/>
      <c r="N151" s="486"/>
      <c r="O151" s="486"/>
      <c r="P151" s="486"/>
      <c r="Q151" s="486"/>
      <c r="R151" s="486"/>
    </row>
    <row r="152" spans="1:31" s="69" customFormat="1" ht="26.1" customHeight="1">
      <c r="A152" s="443"/>
      <c r="B152" s="443"/>
      <c r="C152" s="445"/>
      <c r="D152" s="445"/>
      <c r="E152" s="445"/>
      <c r="F152" s="445"/>
      <c r="G152" s="445"/>
      <c r="H152" s="445"/>
      <c r="I152" s="445"/>
      <c r="J152" s="445"/>
      <c r="K152" s="486"/>
      <c r="L152" s="486"/>
      <c r="M152" s="486"/>
      <c r="N152" s="486"/>
      <c r="O152" s="486"/>
      <c r="P152" s="486"/>
      <c r="Q152" s="486"/>
      <c r="R152" s="486"/>
    </row>
    <row r="153" spans="1:31" s="69" customFormat="1" ht="26.1" customHeight="1">
      <c r="A153" s="443"/>
      <c r="B153" s="444"/>
      <c r="C153" s="445"/>
      <c r="D153" s="445"/>
      <c r="E153" s="445"/>
      <c r="F153" s="445"/>
      <c r="G153" s="445"/>
      <c r="H153" s="445"/>
      <c r="I153" s="445"/>
      <c r="J153" s="445"/>
      <c r="K153" s="445"/>
      <c r="L153" s="445"/>
      <c r="M153" s="445"/>
      <c r="N153" s="445"/>
      <c r="O153" s="445"/>
      <c r="P153" s="445"/>
      <c r="Q153" s="445"/>
      <c r="R153" s="445"/>
    </row>
    <row r="154" spans="1:31" ht="26.1" customHeight="1">
      <c r="A154" s="443"/>
      <c r="B154" s="443"/>
      <c r="C154" s="445"/>
      <c r="D154" s="445"/>
      <c r="E154" s="445"/>
      <c r="F154" s="445"/>
      <c r="G154" s="445"/>
      <c r="H154" s="445"/>
      <c r="I154" s="445"/>
      <c r="J154" s="445"/>
      <c r="K154" s="486"/>
      <c r="L154" s="486"/>
      <c r="M154" s="486"/>
      <c r="N154" s="486"/>
      <c r="O154" s="486"/>
      <c r="P154" s="486"/>
      <c r="Q154" s="486"/>
      <c r="R154" s="486"/>
    </row>
    <row r="155" spans="1:31" s="69" customFormat="1" ht="26.1" customHeight="1">
      <c r="A155" s="443"/>
      <c r="B155" s="444"/>
      <c r="C155" s="445"/>
      <c r="D155" s="445"/>
      <c r="E155" s="445"/>
      <c r="F155" s="445"/>
      <c r="G155" s="445"/>
      <c r="H155" s="445"/>
      <c r="I155" s="24"/>
      <c r="J155" s="24"/>
    </row>
    <row r="156" spans="1:31" s="69" customFormat="1" ht="26.1" customHeight="1">
      <c r="A156" s="443"/>
      <c r="B156" s="444"/>
      <c r="C156" s="445"/>
      <c r="D156" s="445"/>
      <c r="E156" s="445"/>
      <c r="F156" s="445"/>
      <c r="G156" s="445"/>
      <c r="H156" s="445"/>
      <c r="I156" s="24"/>
      <c r="J156" s="24"/>
    </row>
    <row r="157" spans="1:31" s="123" customFormat="1" ht="26.1" customHeight="1">
      <c r="A157" s="443"/>
      <c r="B157" s="443"/>
      <c r="C157" s="445"/>
      <c r="D157" s="445"/>
      <c r="E157" s="445"/>
      <c r="F157" s="445"/>
      <c r="G157" s="445"/>
      <c r="H157" s="445"/>
      <c r="I157" s="24"/>
      <c r="J157" s="24"/>
      <c r="K157" s="69"/>
      <c r="L157" s="69"/>
      <c r="M157" s="69"/>
      <c r="N157" s="69"/>
      <c r="O157" s="69"/>
      <c r="P157" s="69"/>
      <c r="Q157" s="69"/>
      <c r="R157" s="69"/>
    </row>
    <row r="158" spans="1:31" s="69" customFormat="1" ht="26.1" customHeight="1">
      <c r="A158" s="443"/>
      <c r="B158" s="444"/>
      <c r="C158" s="445"/>
      <c r="D158" s="445"/>
      <c r="E158" s="445"/>
      <c r="F158" s="445"/>
      <c r="G158" s="445"/>
      <c r="H158" s="445"/>
      <c r="I158" s="24"/>
      <c r="J158" s="24"/>
      <c r="K158" s="24"/>
      <c r="L158" s="24"/>
      <c r="M158" s="24"/>
      <c r="N158" s="24"/>
      <c r="O158" s="24"/>
      <c r="P158" s="24"/>
      <c r="Q158" s="24"/>
      <c r="R158" s="24"/>
    </row>
    <row r="159" spans="1:31" s="69" customFormat="1" ht="26.1" customHeight="1">
      <c r="A159" s="176"/>
      <c r="B159" s="177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</row>
    <row r="160" spans="1:31" s="69" customFormat="1" ht="26.1" customHeight="1">
      <c r="A160" s="176"/>
      <c r="B160" s="177"/>
      <c r="C160" s="24"/>
      <c r="D160" s="24"/>
      <c r="E160" s="24"/>
      <c r="F160" s="24"/>
      <c r="G160" s="24"/>
      <c r="H160" s="24"/>
      <c r="I160" s="24"/>
      <c r="J160" s="24"/>
    </row>
    <row r="161" spans="1:18" s="24" customFormat="1" ht="26.1" customHeight="1">
      <c r="A161" s="176"/>
      <c r="B161" s="177"/>
    </row>
    <row r="162" spans="1:18" s="69" customFormat="1" ht="26.1" customHeight="1">
      <c r="A162" s="176"/>
      <c r="B162" s="176"/>
      <c r="C162" s="24"/>
      <c r="D162" s="24"/>
      <c r="E162" s="24"/>
      <c r="F162" s="24"/>
      <c r="G162" s="24"/>
      <c r="H162" s="24"/>
      <c r="I162" s="24"/>
      <c r="J162" s="24"/>
    </row>
    <row r="163" spans="1:18" s="24" customFormat="1" ht="26.1" customHeight="1">
      <c r="A163" s="176"/>
      <c r="B163" s="176"/>
      <c r="K163" s="69"/>
      <c r="L163" s="69"/>
      <c r="M163" s="69"/>
      <c r="N163" s="69"/>
      <c r="O163" s="69"/>
      <c r="P163" s="69"/>
      <c r="Q163" s="69"/>
      <c r="R163" s="69"/>
    </row>
    <row r="164" spans="1:18" s="24" customFormat="1" ht="31.5" customHeight="1">
      <c r="A164" s="176"/>
      <c r="B164" s="177"/>
    </row>
    <row r="165" spans="1:18" s="24" customFormat="1" ht="26.1" customHeight="1">
      <c r="A165" s="199"/>
      <c r="B165" s="199"/>
    </row>
    <row r="166" spans="1:18" s="69" customFormat="1" ht="26.1" customHeight="1">
      <c r="A166" s="199"/>
      <c r="B166" s="200"/>
      <c r="C166" s="24"/>
      <c r="D166" s="24"/>
      <c r="E166" s="24"/>
      <c r="F166" s="24"/>
      <c r="G166" s="24"/>
      <c r="H166" s="24"/>
      <c r="I166" s="24"/>
      <c r="J166" s="24"/>
    </row>
    <row r="167" spans="1:18" s="24" customFormat="1" ht="26.1" customHeight="1">
      <c r="A167" s="185"/>
      <c r="B167" s="186"/>
      <c r="K167" s="69"/>
      <c r="L167" s="69"/>
      <c r="M167" s="69"/>
      <c r="N167" s="69"/>
      <c r="O167" s="69"/>
      <c r="P167" s="69"/>
      <c r="Q167" s="69"/>
      <c r="R167" s="69"/>
    </row>
    <row r="168" spans="1:18" s="69" customFormat="1" ht="26.1" customHeight="1">
      <c r="A168" s="185"/>
      <c r="B168" s="185"/>
      <c r="C168" s="24"/>
      <c r="D168" s="24"/>
      <c r="E168" s="24"/>
      <c r="F168" s="24"/>
      <c r="G168" s="24"/>
      <c r="H168" s="24"/>
      <c r="I168" s="24"/>
      <c r="J168" s="24"/>
    </row>
    <row r="169" spans="1:18" s="69" customFormat="1" ht="26.1" customHeight="1">
      <c r="A169" s="188"/>
      <c r="B169" s="188"/>
      <c r="C169" s="24"/>
      <c r="D169" s="24"/>
      <c r="E169" s="24"/>
      <c r="F169" s="24"/>
      <c r="G169" s="24"/>
      <c r="H169" s="24"/>
      <c r="I169" s="24"/>
      <c r="J169" s="24"/>
    </row>
    <row r="170" spans="1:18" s="69" customFormat="1" ht="26.1" customHeight="1">
      <c r="A170" s="188"/>
      <c r="B170" s="189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 s="24" customFormat="1" ht="26.1" customHeight="1">
      <c r="A171" s="176"/>
      <c r="B171" s="177"/>
    </row>
    <row r="172" spans="1:18" s="69" customFormat="1" ht="26.1" customHeight="1">
      <c r="A172" s="176"/>
      <c r="B172" s="177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</row>
    <row r="173" spans="1:18" s="24" customFormat="1" ht="26.1" customHeight="1">
      <c r="A173" s="176"/>
      <c r="B173" s="177"/>
      <c r="K173" s="69"/>
      <c r="L173" s="69"/>
      <c r="M173" s="69"/>
      <c r="N173" s="69"/>
      <c r="O173" s="69"/>
      <c r="P173" s="69"/>
      <c r="Q173" s="69"/>
      <c r="R173" s="69"/>
    </row>
    <row r="174" spans="1:18" s="69" customFormat="1" ht="31.5" customHeight="1">
      <c r="A174" s="176"/>
      <c r="B174" s="176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</row>
    <row r="175" spans="1:18" s="69" customFormat="1" ht="26.1" customHeight="1">
      <c r="A175" s="176"/>
      <c r="B175" s="176"/>
      <c r="C175" s="24"/>
      <c r="D175" s="24"/>
      <c r="E175" s="24"/>
      <c r="F175" s="24"/>
      <c r="G175" s="24"/>
      <c r="H175" s="24"/>
      <c r="I175" s="24"/>
      <c r="J175" s="24"/>
    </row>
    <row r="176" spans="1:18" s="24" customFormat="1" ht="26.1" customHeight="1">
      <c r="A176" s="176"/>
      <c r="B176" s="176"/>
      <c r="K176" s="69"/>
      <c r="L176" s="69"/>
      <c r="M176" s="69"/>
      <c r="N176" s="69"/>
      <c r="O176" s="69"/>
      <c r="P176" s="69"/>
      <c r="Q176" s="69"/>
      <c r="R176" s="69"/>
    </row>
    <row r="177" spans="1:18" s="24" customFormat="1" ht="26.1" customHeight="1">
      <c r="A177" s="176"/>
      <c r="B177" s="177"/>
      <c r="K177" s="69"/>
      <c r="L177" s="69"/>
      <c r="M177" s="69"/>
      <c r="N177" s="69"/>
      <c r="O177" s="69"/>
      <c r="P177" s="69"/>
      <c r="Q177" s="69"/>
      <c r="R177" s="69"/>
    </row>
    <row r="178" spans="1:18" s="24" customFormat="1" ht="26.1" customHeight="1">
      <c r="A178" s="176"/>
      <c r="B178" s="176"/>
    </row>
    <row r="179" spans="1:18" s="69" customFormat="1" ht="26.1" customHeight="1">
      <c r="A179" s="176"/>
      <c r="B179" s="177"/>
      <c r="C179" s="24"/>
      <c r="D179" s="24"/>
      <c r="E179" s="24"/>
      <c r="F179" s="24"/>
      <c r="G179" s="24"/>
      <c r="H179" s="24"/>
      <c r="I179" s="24"/>
      <c r="J179" s="24"/>
    </row>
    <row r="180" spans="1:18" s="24" customFormat="1" ht="26.1" customHeight="1">
      <c r="A180" s="170"/>
      <c r="B180" s="171"/>
    </row>
    <row r="181" spans="1:18" s="69" customFormat="1" ht="26.1" customHeight="1">
      <c r="A181" s="170"/>
      <c r="B181" s="171"/>
      <c r="C181" s="24"/>
      <c r="D181" s="24"/>
      <c r="E181" s="24"/>
      <c r="F181" s="24"/>
      <c r="G181" s="24"/>
      <c r="H181" s="24"/>
      <c r="I181" s="24"/>
      <c r="J181" s="24"/>
    </row>
    <row r="182" spans="1:18" s="69" customFormat="1" ht="26.1" customHeight="1">
      <c r="A182" s="170"/>
      <c r="B182" s="170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</row>
    <row r="183" spans="1:18" s="24" customFormat="1" ht="26.1" customHeight="1">
      <c r="A183" s="170"/>
      <c r="B183" s="171"/>
      <c r="K183" s="69"/>
      <c r="L183" s="69"/>
      <c r="M183" s="69"/>
      <c r="N183" s="69"/>
      <c r="O183" s="69"/>
      <c r="P183" s="69"/>
      <c r="Q183" s="69"/>
      <c r="R183" s="69"/>
    </row>
    <row r="184" spans="1:18" s="69" customFormat="1" ht="26.1" customHeight="1">
      <c r="A184" s="170"/>
      <c r="B184" s="170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</row>
    <row r="185" spans="1:18" s="69" customFormat="1" ht="26.1" customHeight="1">
      <c r="A185" s="170"/>
      <c r="B185" s="171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</row>
    <row r="186" spans="1:18" s="24" customFormat="1" ht="26.1" customHeight="1">
      <c r="A186" s="170"/>
      <c r="B186" s="170"/>
    </row>
    <row r="187" spans="1:18" s="69" customFormat="1" ht="26.1" customHeight="1">
      <c r="A187" s="170"/>
      <c r="B187" s="171"/>
      <c r="C187" s="24"/>
      <c r="D187" s="24"/>
      <c r="E187" s="24"/>
      <c r="F187" s="24"/>
      <c r="G187" s="24"/>
      <c r="H187" s="24"/>
      <c r="I187" s="24"/>
      <c r="J187" s="24"/>
    </row>
    <row r="188" spans="1:18" s="69" customFormat="1" ht="26.1" customHeight="1">
      <c r="A188" s="170"/>
      <c r="B188" s="170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</row>
    <row r="189" spans="1:18" s="24" customFormat="1" ht="26.1" customHeight="1">
      <c r="A189" s="170"/>
      <c r="B189" s="170"/>
      <c r="K189" s="69"/>
      <c r="L189" s="69"/>
      <c r="M189" s="69"/>
      <c r="N189" s="69"/>
      <c r="O189" s="69"/>
      <c r="P189" s="69"/>
      <c r="Q189" s="69"/>
      <c r="R189" s="69"/>
    </row>
    <row r="190" spans="1:18" s="69" customFormat="1" ht="26.1" customHeight="1">
      <c r="A190" s="170"/>
      <c r="B190" s="170"/>
      <c r="C190" s="24"/>
      <c r="D190" s="24"/>
      <c r="E190" s="24"/>
      <c r="F190" s="24"/>
      <c r="G190" s="24"/>
      <c r="H190" s="24"/>
      <c r="I190" s="24"/>
      <c r="J190" s="24"/>
    </row>
    <row r="191" spans="1:18" s="69" customFormat="1" ht="26.1" customHeight="1">
      <c r="A191" s="170"/>
      <c r="B191" s="171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</row>
    <row r="192" spans="1:18" s="24" customFormat="1" ht="26.1" customHeight="1">
      <c r="A192" s="170"/>
      <c r="B192" s="170"/>
      <c r="K192" s="69"/>
      <c r="L192" s="69"/>
      <c r="M192" s="69"/>
      <c r="N192" s="69"/>
      <c r="O192" s="69"/>
      <c r="P192" s="69"/>
      <c r="Q192" s="69"/>
      <c r="R192" s="69"/>
    </row>
    <row r="193" spans="1:18" s="69" customFormat="1" ht="26.1" customHeight="1">
      <c r="A193" s="170"/>
      <c r="B193" s="171"/>
      <c r="C193" s="24"/>
      <c r="D193" s="24"/>
      <c r="E193" s="24"/>
      <c r="F193" s="24"/>
      <c r="G193" s="24"/>
      <c r="H193" s="24"/>
      <c r="I193" s="24"/>
      <c r="J193" s="24"/>
    </row>
    <row r="194" spans="1:18" s="69" customFormat="1" ht="26.1" customHeight="1">
      <c r="A194" s="170"/>
      <c r="B194" s="171"/>
      <c r="C194" s="24"/>
      <c r="D194" s="24"/>
      <c r="E194" s="24"/>
      <c r="F194" s="24"/>
      <c r="G194" s="24"/>
      <c r="H194" s="24"/>
      <c r="I194" s="123"/>
      <c r="J194" s="123"/>
      <c r="K194" s="88"/>
      <c r="L194" s="88"/>
      <c r="M194" s="88"/>
      <c r="N194" s="88"/>
      <c r="O194" s="88"/>
      <c r="P194" s="88"/>
      <c r="Q194" s="88"/>
      <c r="R194" s="88"/>
    </row>
    <row r="195" spans="1:18" s="69" customFormat="1" ht="33.75" customHeight="1">
      <c r="A195" s="170"/>
      <c r="B195" s="170"/>
      <c r="C195" s="24"/>
      <c r="D195" s="24"/>
      <c r="E195" s="24"/>
      <c r="F195" s="24"/>
      <c r="G195" s="24"/>
      <c r="H195" s="24"/>
      <c r="I195" s="24"/>
      <c r="J195" s="24"/>
    </row>
    <row r="196" spans="1:18" s="69" customFormat="1" ht="33.75" customHeight="1">
      <c r="A196" s="170"/>
      <c r="B196" s="171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</row>
    <row r="197" spans="1:18" s="24" customFormat="1" ht="26.1" customHeight="1">
      <c r="A197" s="170"/>
      <c r="B197" s="171"/>
      <c r="K197" s="69"/>
      <c r="L197" s="69"/>
      <c r="M197" s="69"/>
      <c r="N197" s="69"/>
      <c r="O197" s="69"/>
      <c r="P197" s="69"/>
      <c r="Q197" s="69"/>
      <c r="R197" s="69"/>
    </row>
    <row r="198" spans="1:18" s="69" customFormat="1" ht="26.1" customHeight="1">
      <c r="A198" s="172"/>
      <c r="B198" s="173"/>
      <c r="C198" s="123"/>
      <c r="D198" s="123"/>
      <c r="E198" s="123"/>
      <c r="F198" s="123"/>
      <c r="G198" s="123"/>
      <c r="H198" s="123"/>
      <c r="I198" s="24"/>
      <c r="J198" s="24"/>
      <c r="K198" s="24"/>
      <c r="L198" s="24"/>
      <c r="M198" s="24"/>
      <c r="N198" s="24"/>
      <c r="O198" s="24"/>
      <c r="P198" s="24"/>
      <c r="Q198" s="24"/>
      <c r="R198" s="24"/>
    </row>
    <row r="199" spans="1:18" s="175" customFormat="1" ht="26.1" customHeight="1">
      <c r="A199" s="170"/>
      <c r="B199" s="171"/>
      <c r="C199" s="24"/>
      <c r="D199" s="24"/>
      <c r="E199" s="24"/>
      <c r="F199" s="24"/>
      <c r="G199" s="24"/>
      <c r="H199" s="24"/>
      <c r="I199" s="24"/>
      <c r="J199" s="24"/>
      <c r="K199" s="69"/>
      <c r="L199" s="69"/>
      <c r="M199" s="69"/>
      <c r="N199" s="69"/>
      <c r="O199" s="69"/>
      <c r="P199" s="69"/>
      <c r="Q199" s="69"/>
      <c r="R199" s="69"/>
    </row>
    <row r="200" spans="1:18" s="69" customFormat="1" ht="33.75" customHeight="1">
      <c r="A200" s="170"/>
      <c r="B200" s="170"/>
      <c r="C200" s="24"/>
      <c r="D200" s="24"/>
      <c r="E200" s="24"/>
      <c r="F200" s="24"/>
      <c r="G200" s="24"/>
      <c r="H200" s="24"/>
      <c r="I200" s="24"/>
      <c r="J200" s="24"/>
    </row>
    <row r="201" spans="1:18" s="24" customFormat="1" ht="29.25" customHeight="1">
      <c r="A201" s="170"/>
      <c r="B201" s="171"/>
    </row>
    <row r="202" spans="1:18" s="69" customFormat="1" ht="43.5" customHeight="1">
      <c r="A202" s="170"/>
      <c r="B202" s="170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</row>
    <row r="203" spans="1:18" s="24" customFormat="1" ht="26.1" customHeight="1">
      <c r="A203" s="170"/>
      <c r="B203" s="171"/>
    </row>
    <row r="204" spans="1:18" s="24" customFormat="1" ht="26.1" customHeight="1">
      <c r="A204" s="176"/>
      <c r="B204" s="177"/>
    </row>
    <row r="205" spans="1:18" s="24" customFormat="1" ht="26.1" customHeight="1">
      <c r="A205" s="178"/>
      <c r="B205" s="178"/>
    </row>
    <row r="206" spans="1:18" s="24" customFormat="1" ht="26.1" customHeight="1">
      <c r="A206" s="178"/>
      <c r="B206" s="178"/>
    </row>
    <row r="207" spans="1:18" s="24" customFormat="1" ht="26.1" customHeight="1">
      <c r="A207" s="178"/>
      <c r="B207" s="178"/>
      <c r="K207" s="69"/>
      <c r="L207" s="69"/>
      <c r="M207" s="69"/>
      <c r="N207" s="69"/>
      <c r="O207" s="69"/>
      <c r="P207" s="69"/>
      <c r="Q207" s="69"/>
      <c r="R207" s="69"/>
    </row>
    <row r="208" spans="1:18" s="24" customFormat="1" ht="26.1" customHeight="1">
      <c r="A208" s="178"/>
      <c r="B208" s="178"/>
      <c r="K208" s="69"/>
      <c r="L208" s="69"/>
      <c r="M208" s="69"/>
      <c r="N208" s="69"/>
      <c r="O208" s="69"/>
      <c r="P208" s="69"/>
      <c r="Q208" s="69"/>
      <c r="R208" s="69"/>
    </row>
    <row r="209" spans="1:18" s="69" customFormat="1" ht="26.1" customHeight="1">
      <c r="A209" s="178"/>
      <c r="B209" s="178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</row>
    <row r="210" spans="1:18" s="69" customFormat="1" ht="26.1" customHeight="1">
      <c r="A210" s="178"/>
      <c r="B210" s="178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</row>
    <row r="211" spans="1:18" s="69" customFormat="1" ht="26.1" customHeight="1">
      <c r="A211" s="178"/>
      <c r="B211" s="179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</row>
    <row r="212" spans="1:18" s="73" customFormat="1" ht="26.1" customHeight="1">
      <c r="A212" s="178"/>
      <c r="B212" s="179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</row>
    <row r="213" spans="1:18" s="69" customFormat="1" ht="26.1" customHeight="1">
      <c r="A213" s="178"/>
      <c r="B213" s="178"/>
      <c r="C213" s="24"/>
      <c r="D213" s="24"/>
      <c r="E213" s="24"/>
      <c r="F213" s="24"/>
      <c r="G213" s="24"/>
      <c r="H213" s="24"/>
      <c r="I213" s="24"/>
      <c r="J213" s="24"/>
    </row>
    <row r="214" spans="1:18" s="24" customFormat="1" ht="26.1" customHeight="1">
      <c r="A214" s="178"/>
      <c r="B214" s="178"/>
      <c r="K214" s="190" t="e">
        <f>#REF!</f>
        <v>#REF!</v>
      </c>
      <c r="L214" s="69"/>
      <c r="M214" s="69"/>
      <c r="N214" s="69"/>
      <c r="O214" s="69"/>
      <c r="P214" s="69"/>
      <c r="Q214" s="69"/>
      <c r="R214" s="69"/>
    </row>
    <row r="215" spans="1:18" s="69" customFormat="1" ht="26.1" customHeight="1">
      <c r="A215" s="178"/>
      <c r="B215" s="178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</row>
    <row r="216" spans="1:18" s="69" customFormat="1" ht="26.1" customHeight="1">
      <c r="A216" s="178"/>
      <c r="B216" s="178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</row>
    <row r="217" spans="1:18" s="24" customFormat="1" ht="26.1" customHeight="1">
      <c r="A217" s="178"/>
      <c r="B217" s="179"/>
      <c r="K217" s="69"/>
      <c r="L217" s="69"/>
      <c r="M217" s="69"/>
      <c r="N217" s="69"/>
      <c r="O217" s="69"/>
      <c r="P217" s="69"/>
      <c r="Q217" s="69"/>
      <c r="R217" s="69"/>
    </row>
    <row r="218" spans="1:18" s="69" customFormat="1" ht="26.1" customHeight="1">
      <c r="A218" s="178"/>
      <c r="B218" s="179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</row>
    <row r="219" spans="1:18" s="69" customFormat="1" ht="26.1" customHeight="1">
      <c r="A219" s="178"/>
      <c r="B219" s="178"/>
      <c r="C219" s="24"/>
      <c r="D219" s="24"/>
      <c r="E219" s="24"/>
      <c r="F219" s="24"/>
      <c r="G219" s="24"/>
      <c r="H219" s="24"/>
      <c r="I219" s="24"/>
      <c r="J219" s="24"/>
    </row>
    <row r="220" spans="1:18" s="69" customFormat="1" ht="26.1" customHeight="1">
      <c r="A220" s="178"/>
      <c r="B220" s="178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</row>
    <row r="221" spans="1:18" s="69" customFormat="1" ht="26.1" customHeight="1">
      <c r="A221" s="178"/>
      <c r="B221" s="179"/>
      <c r="C221" s="24"/>
      <c r="D221" s="24"/>
      <c r="E221" s="24"/>
      <c r="F221" s="24"/>
      <c r="G221" s="24"/>
      <c r="H221" s="24"/>
      <c r="I221" s="24"/>
      <c r="J221" s="24"/>
    </row>
    <row r="222" spans="1:18" s="69" customFormat="1" ht="26.1" customHeight="1">
      <c r="A222" s="178"/>
      <c r="B222" s="178"/>
      <c r="C222" s="24"/>
      <c r="D222" s="24"/>
      <c r="E222" s="24"/>
      <c r="F222" s="24"/>
      <c r="G222" s="24"/>
      <c r="H222" s="24"/>
      <c r="I222" s="24"/>
      <c r="J222" s="24"/>
    </row>
    <row r="223" spans="1:18" s="24" customFormat="1" ht="26.1" customHeight="1">
      <c r="A223" s="178"/>
      <c r="B223" s="179"/>
      <c r="K223" s="69"/>
      <c r="L223" s="69"/>
      <c r="M223" s="69"/>
      <c r="N223" s="69"/>
      <c r="O223" s="69"/>
      <c r="P223" s="69"/>
      <c r="Q223" s="69"/>
      <c r="R223" s="69"/>
    </row>
    <row r="224" spans="1:18" s="24" customFormat="1" ht="29.25" customHeight="1">
      <c r="A224" s="178"/>
      <c r="B224" s="178"/>
      <c r="K224" s="69"/>
      <c r="L224" s="69"/>
      <c r="M224" s="69"/>
      <c r="N224" s="69"/>
      <c r="O224" s="69"/>
      <c r="P224" s="69"/>
      <c r="Q224" s="69"/>
      <c r="R224" s="69"/>
    </row>
    <row r="225" spans="1:18" s="69" customFormat="1" ht="26.1" customHeight="1">
      <c r="A225" s="178"/>
      <c r="B225" s="179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</row>
    <row r="226" spans="1:18" s="24" customFormat="1" ht="26.1" customHeight="1">
      <c r="A226" s="178"/>
      <c r="B226" s="179"/>
      <c r="K226" s="69"/>
      <c r="L226" s="69"/>
      <c r="M226" s="69"/>
      <c r="N226" s="69"/>
      <c r="O226" s="69"/>
      <c r="P226" s="69"/>
      <c r="Q226" s="69"/>
      <c r="R226" s="69"/>
    </row>
    <row r="227" spans="1:18" s="69" customFormat="1" ht="26.1" customHeight="1">
      <c r="A227" s="178"/>
      <c r="B227" s="179"/>
      <c r="C227" s="24"/>
      <c r="D227" s="24"/>
      <c r="E227" s="24"/>
      <c r="F227" s="24"/>
      <c r="G227" s="24"/>
      <c r="H227" s="24"/>
      <c r="I227" s="24"/>
      <c r="J227" s="24"/>
    </row>
    <row r="228" spans="1:18" s="69" customFormat="1" ht="26.1" customHeight="1">
      <c r="A228" s="178"/>
      <c r="B228" s="179"/>
      <c r="C228" s="24"/>
      <c r="D228" s="24"/>
      <c r="E228" s="24"/>
      <c r="F228" s="24"/>
      <c r="G228" s="24"/>
      <c r="H228" s="24"/>
      <c r="I228" s="24"/>
      <c r="J228" s="24"/>
    </row>
    <row r="229" spans="1:18" s="24" customFormat="1" ht="26.1" customHeight="1">
      <c r="A229" s="181"/>
      <c r="B229" s="181"/>
      <c r="K229" s="69"/>
      <c r="L229" s="69"/>
      <c r="M229" s="69"/>
      <c r="N229" s="69"/>
      <c r="O229" s="69"/>
      <c r="P229" s="69"/>
      <c r="Q229" s="69"/>
      <c r="R229" s="69"/>
    </row>
    <row r="230" spans="1:18" s="24" customFormat="1" ht="26.1" customHeight="1">
      <c r="A230" s="181"/>
      <c r="B230" s="182"/>
      <c r="K230" s="69"/>
      <c r="L230" s="69"/>
      <c r="M230" s="69"/>
      <c r="N230" s="69"/>
      <c r="O230" s="69"/>
      <c r="P230" s="69"/>
      <c r="Q230" s="69"/>
      <c r="R230" s="69"/>
    </row>
    <row r="231" spans="1:18" s="69" customFormat="1" ht="26.1" customHeight="1">
      <c r="A231" s="183"/>
      <c r="B231" s="184"/>
      <c r="C231" s="24"/>
      <c r="D231" s="24"/>
      <c r="E231" s="24"/>
      <c r="F231" s="24"/>
      <c r="G231" s="24"/>
      <c r="H231" s="24"/>
      <c r="I231" s="24"/>
      <c r="J231" s="24"/>
      <c r="K231" s="175"/>
      <c r="L231" s="175"/>
      <c r="M231" s="175"/>
      <c r="N231" s="175"/>
      <c r="O231" s="175"/>
      <c r="P231" s="175"/>
      <c r="Q231" s="175"/>
      <c r="R231" s="175"/>
    </row>
    <row r="232" spans="1:18" s="69" customFormat="1" ht="30.75" customHeight="1">
      <c r="A232" s="183"/>
      <c r="B232" s="18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</row>
    <row r="233" spans="1:18" s="69" customFormat="1" ht="26.1" customHeight="1">
      <c r="A233" s="183"/>
      <c r="B233" s="18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</row>
    <row r="234" spans="1:18" s="24" customFormat="1" ht="26.1" customHeight="1">
      <c r="A234" s="185"/>
      <c r="B234" s="186"/>
      <c r="K234" s="69"/>
      <c r="L234" s="69"/>
      <c r="M234" s="69"/>
      <c r="N234" s="69"/>
      <c r="O234" s="69"/>
      <c r="P234" s="69"/>
      <c r="Q234" s="69"/>
      <c r="R234" s="69"/>
    </row>
    <row r="235" spans="1:18" s="69" customFormat="1" ht="26.1" customHeight="1">
      <c r="A235" s="187"/>
      <c r="B235" s="187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</row>
    <row r="236" spans="1:18" s="24" customFormat="1" ht="26.1" customHeight="1">
      <c r="A236" s="185"/>
      <c r="B236" s="185"/>
      <c r="K236" s="69"/>
      <c r="L236" s="69"/>
      <c r="M236" s="69"/>
      <c r="N236" s="69"/>
      <c r="O236" s="69"/>
      <c r="P236" s="69"/>
      <c r="Q236" s="69"/>
      <c r="R236" s="69"/>
    </row>
    <row r="237" spans="1:18" s="69" customFormat="1" ht="26.1" customHeight="1">
      <c r="A237" s="185"/>
      <c r="B237" s="185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</row>
    <row r="238" spans="1:18" s="24" customFormat="1" ht="26.1" customHeight="1">
      <c r="A238" s="188"/>
      <c r="B238" s="189"/>
      <c r="K238" s="69"/>
      <c r="L238" s="69"/>
      <c r="M238" s="69"/>
      <c r="N238" s="69"/>
      <c r="O238" s="69"/>
      <c r="P238" s="69"/>
      <c r="Q238" s="69"/>
      <c r="R238" s="69"/>
    </row>
    <row r="239" spans="1:18" s="24" customFormat="1" ht="26.1" customHeight="1">
      <c r="A239" s="188"/>
      <c r="B239" s="188"/>
    </row>
    <row r="240" spans="1:18" s="24" customFormat="1" ht="26.1" customHeight="1">
      <c r="A240" s="176"/>
      <c r="B240" s="177"/>
      <c r="K240" s="69"/>
      <c r="L240" s="69"/>
      <c r="M240" s="69"/>
      <c r="N240" s="69"/>
      <c r="O240" s="69"/>
      <c r="P240" s="69"/>
      <c r="Q240" s="69"/>
      <c r="R240" s="69"/>
    </row>
    <row r="241" spans="1:18" s="69" customFormat="1" ht="26.1" customHeight="1">
      <c r="A241" s="170"/>
      <c r="B241" s="170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</row>
    <row r="242" spans="1:18" s="24" customFormat="1" ht="26.1" customHeight="1">
      <c r="A242" s="170"/>
      <c r="B242" s="171"/>
      <c r="K242" s="69"/>
      <c r="L242" s="69"/>
      <c r="M242" s="69"/>
      <c r="N242" s="69"/>
      <c r="O242" s="69"/>
      <c r="P242" s="69"/>
      <c r="Q242" s="69"/>
      <c r="R242" s="69"/>
    </row>
    <row r="243" spans="1:18" s="69" customFormat="1" ht="26.1" customHeight="1">
      <c r="A243" s="170"/>
      <c r="B243" s="170"/>
      <c r="C243" s="24"/>
      <c r="D243" s="24"/>
      <c r="E243" s="24"/>
      <c r="F243" s="24"/>
      <c r="G243" s="24"/>
      <c r="H243" s="24"/>
      <c r="I243" s="24"/>
      <c r="J243" s="24"/>
    </row>
    <row r="244" spans="1:18" s="69" customFormat="1" ht="40.5" customHeight="1">
      <c r="A244" s="170"/>
      <c r="B244" s="171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</row>
    <row r="245" spans="1:18" s="24" customFormat="1" ht="40.5" customHeight="1">
      <c r="A245" s="170"/>
      <c r="B245" s="170"/>
    </row>
    <row r="246" spans="1:18" s="69" customFormat="1" ht="26.1" customHeight="1">
      <c r="A246" s="170"/>
      <c r="B246" s="171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</row>
    <row r="247" spans="1:18" s="69" customFormat="1" ht="26.1" customHeight="1">
      <c r="A247" s="170"/>
      <c r="B247" s="171"/>
      <c r="C247" s="24"/>
      <c r="D247" s="24"/>
      <c r="E247" s="24"/>
      <c r="F247" s="24"/>
      <c r="G247" s="24"/>
      <c r="H247" s="24"/>
      <c r="I247" s="24"/>
      <c r="J247" s="24"/>
    </row>
    <row r="248" spans="1:18" s="69" customFormat="1" ht="26.1" customHeight="1">
      <c r="A248" s="170"/>
      <c r="B248" s="170"/>
      <c r="C248" s="24"/>
      <c r="D248" s="24"/>
      <c r="E248" s="24"/>
      <c r="F248" s="24"/>
      <c r="G248" s="24"/>
      <c r="H248" s="24"/>
      <c r="I248" s="24"/>
      <c r="J248" s="24"/>
    </row>
    <row r="249" spans="1:18" s="24" customFormat="1" ht="26.1" customHeight="1">
      <c r="A249" s="170"/>
      <c r="B249" s="170"/>
      <c r="K249" s="69"/>
      <c r="L249" s="69"/>
      <c r="M249" s="69"/>
      <c r="N249" s="69"/>
      <c r="O249" s="69"/>
      <c r="P249" s="69"/>
      <c r="Q249" s="69"/>
      <c r="R249" s="69"/>
    </row>
    <row r="250" spans="1:18" s="24" customFormat="1" ht="33.75" customHeight="1">
      <c r="A250" s="170"/>
      <c r="B250" s="170"/>
    </row>
    <row r="251" spans="1:18" s="24" customFormat="1" ht="33.75" customHeight="1">
      <c r="A251" s="170"/>
      <c r="B251" s="171"/>
      <c r="K251" s="69"/>
      <c r="L251" s="69"/>
      <c r="M251" s="69"/>
      <c r="N251" s="69"/>
      <c r="O251" s="69"/>
      <c r="P251" s="69"/>
      <c r="Q251" s="69"/>
      <c r="R251" s="69"/>
    </row>
    <row r="252" spans="1:18" s="69" customFormat="1" ht="33.75" customHeight="1">
      <c r="A252" s="170"/>
      <c r="B252" s="171"/>
      <c r="C252" s="24"/>
      <c r="D252" s="24"/>
      <c r="E252" s="24"/>
      <c r="F252" s="24"/>
      <c r="G252" s="24"/>
      <c r="H252" s="24"/>
      <c r="I252" s="24"/>
      <c r="J252" s="24"/>
    </row>
    <row r="253" spans="1:18" s="69" customFormat="1" ht="26.1" customHeight="1">
      <c r="A253" s="170"/>
      <c r="B253" s="171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</row>
    <row r="254" spans="1:18" s="69" customFormat="1" ht="26.1" customHeight="1">
      <c r="A254" s="170"/>
      <c r="B254" s="170"/>
      <c r="C254" s="24"/>
      <c r="D254" s="24"/>
      <c r="E254" s="24"/>
      <c r="F254" s="24"/>
      <c r="G254" s="24"/>
      <c r="H254" s="24"/>
      <c r="I254" s="24"/>
      <c r="J254" s="24"/>
    </row>
    <row r="255" spans="1:18" s="69" customFormat="1" ht="26.1" customHeight="1">
      <c r="A255" s="170"/>
      <c r="B255" s="171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</row>
    <row r="256" spans="1:18" s="69" customFormat="1" ht="26.1" customHeight="1">
      <c r="A256" s="170"/>
      <c r="B256" s="171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</row>
    <row r="257" spans="1:18" s="69" customFormat="1" ht="26.1" customHeight="1">
      <c r="A257" s="170"/>
      <c r="B257" s="170"/>
      <c r="C257" s="24"/>
      <c r="D257" s="24"/>
      <c r="E257" s="24"/>
      <c r="F257" s="24"/>
      <c r="G257" s="24"/>
      <c r="H257" s="24"/>
      <c r="I257" s="24"/>
      <c r="J257" s="24"/>
    </row>
    <row r="258" spans="1:18" s="69" customFormat="1" ht="26.1" customHeight="1">
      <c r="A258" s="170"/>
      <c r="B258" s="171"/>
      <c r="C258" s="24"/>
      <c r="D258" s="24"/>
      <c r="E258" s="24"/>
      <c r="F258" s="24"/>
      <c r="G258" s="24"/>
      <c r="H258" s="24"/>
      <c r="I258" s="24"/>
      <c r="J258" s="24"/>
    </row>
    <row r="259" spans="1:18" s="69" customFormat="1" ht="26.1" customHeight="1">
      <c r="A259" s="170"/>
      <c r="B259" s="170"/>
      <c r="C259" s="24"/>
      <c r="D259" s="24"/>
      <c r="E259" s="24"/>
      <c r="F259" s="24"/>
      <c r="G259" s="24"/>
      <c r="H259" s="24"/>
      <c r="I259" s="24"/>
      <c r="J259" s="24"/>
    </row>
    <row r="260" spans="1:18" s="24" customFormat="1" ht="26.1" customHeight="1">
      <c r="A260" s="170"/>
      <c r="B260" s="170"/>
    </row>
    <row r="261" spans="1:18" s="24" customFormat="1" ht="28.5" customHeight="1">
      <c r="A261" s="170"/>
      <c r="B261" s="171"/>
      <c r="K261" s="69"/>
      <c r="L261" s="69"/>
      <c r="M261" s="69"/>
      <c r="N261" s="69"/>
      <c r="O261" s="69"/>
      <c r="P261" s="69"/>
      <c r="Q261" s="69"/>
      <c r="R261" s="69"/>
    </row>
    <row r="262" spans="1:18" s="24" customFormat="1" ht="32.25" customHeight="1">
      <c r="A262" s="170"/>
      <c r="B262" s="171"/>
      <c r="K262" s="69"/>
      <c r="L262" s="69"/>
      <c r="M262" s="69"/>
      <c r="N262" s="69"/>
      <c r="O262" s="69"/>
      <c r="P262" s="69"/>
      <c r="Q262" s="69"/>
      <c r="R262" s="69"/>
    </row>
    <row r="263" spans="1:18" s="69" customFormat="1" ht="26.1" customHeight="1">
      <c r="A263" s="170"/>
      <c r="B263" s="171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</row>
    <row r="264" spans="1:18" s="69" customFormat="1" ht="26.1" customHeight="1">
      <c r="A264" s="170"/>
      <c r="B264" s="170"/>
      <c r="C264" s="24"/>
      <c r="D264" s="24"/>
      <c r="E264" s="24"/>
      <c r="F264" s="24"/>
      <c r="G264" s="24"/>
      <c r="H264" s="24"/>
      <c r="I264" s="24"/>
      <c r="J264" s="24"/>
    </row>
    <row r="265" spans="1:18" s="24" customFormat="1" ht="26.1" customHeight="1">
      <c r="A265" s="170"/>
      <c r="B265" s="171"/>
      <c r="K265" s="69"/>
      <c r="L265" s="69"/>
      <c r="M265" s="69"/>
      <c r="N265" s="69"/>
      <c r="O265" s="69"/>
      <c r="P265" s="69"/>
      <c r="Q265" s="69"/>
      <c r="R265" s="69"/>
    </row>
    <row r="266" spans="1:18" s="69" customFormat="1" ht="26.1" customHeight="1">
      <c r="A266" s="170"/>
      <c r="B266" s="171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</row>
    <row r="267" spans="1:18" s="24" customFormat="1" ht="26.1" customHeight="1">
      <c r="A267" s="170"/>
      <c r="B267" s="170"/>
      <c r="K267" s="69"/>
      <c r="L267" s="69"/>
      <c r="M267" s="69"/>
      <c r="N267" s="69"/>
      <c r="O267" s="69"/>
      <c r="P267" s="69"/>
      <c r="Q267" s="69"/>
      <c r="R267" s="69"/>
    </row>
    <row r="268" spans="1:18" s="24" customFormat="1" ht="26.1" customHeight="1">
      <c r="A268" s="176"/>
      <c r="B268" s="177"/>
    </row>
    <row r="269" spans="1:18" s="24" customFormat="1" ht="26.1" customHeight="1">
      <c r="A269" s="170"/>
      <c r="B269" s="171"/>
      <c r="K269" s="69"/>
      <c r="L269" s="69"/>
      <c r="M269" s="69"/>
      <c r="N269" s="69"/>
      <c r="O269" s="69"/>
      <c r="P269" s="69"/>
      <c r="Q269" s="69"/>
      <c r="R269" s="69"/>
    </row>
    <row r="270" spans="1:18" s="69" customFormat="1" ht="26.1" customHeight="1">
      <c r="A270" s="170"/>
      <c r="B270" s="170"/>
      <c r="C270" s="24"/>
      <c r="D270" s="24"/>
      <c r="E270" s="24"/>
      <c r="F270" s="24"/>
      <c r="G270" s="24"/>
      <c r="H270" s="24"/>
      <c r="I270" s="24"/>
      <c r="J270" s="24"/>
    </row>
    <row r="271" spans="1:18" s="69" customFormat="1" ht="26.1" customHeight="1">
      <c r="A271" s="170"/>
      <c r="B271" s="171"/>
      <c r="C271" s="24"/>
      <c r="D271" s="24"/>
      <c r="E271" s="24"/>
      <c r="F271" s="24"/>
      <c r="G271" s="24"/>
      <c r="H271" s="24"/>
      <c r="I271" s="24"/>
      <c r="J271" s="24"/>
    </row>
    <row r="272" spans="1:18" s="24" customFormat="1" ht="26.1" customHeight="1">
      <c r="A272" s="170"/>
      <c r="B272" s="170"/>
      <c r="K272" s="69"/>
      <c r="L272" s="69"/>
      <c r="M272" s="69"/>
      <c r="N272" s="69"/>
      <c r="O272" s="69"/>
      <c r="P272" s="69"/>
      <c r="Q272" s="69"/>
      <c r="R272" s="69"/>
    </row>
    <row r="273" spans="1:18" s="69" customFormat="1" ht="26.1" customHeight="1">
      <c r="A273" s="170"/>
      <c r="B273" s="171"/>
      <c r="C273" s="24"/>
      <c r="D273" s="24"/>
      <c r="E273" s="24"/>
      <c r="F273" s="24"/>
      <c r="G273" s="24"/>
      <c r="H273" s="24"/>
      <c r="I273" s="24"/>
      <c r="J273" s="24"/>
    </row>
    <row r="274" spans="1:18" s="69" customFormat="1" ht="26.1" customHeight="1">
      <c r="A274" s="170"/>
      <c r="B274" s="171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</row>
    <row r="275" spans="1:18" s="73" customFormat="1" ht="31.5" customHeight="1">
      <c r="A275" s="170"/>
      <c r="B275" s="171"/>
      <c r="C275" s="24"/>
      <c r="D275" s="24"/>
      <c r="E275" s="24"/>
      <c r="F275" s="24"/>
      <c r="G275" s="24"/>
      <c r="H275" s="24"/>
      <c r="I275" s="24"/>
      <c r="J275" s="24"/>
      <c r="K275" s="69"/>
      <c r="L275" s="69"/>
      <c r="M275" s="69"/>
      <c r="N275" s="69"/>
      <c r="O275" s="69"/>
      <c r="P275" s="69"/>
      <c r="Q275" s="69"/>
      <c r="R275" s="69"/>
    </row>
    <row r="276" spans="1:18" s="69" customFormat="1" ht="26.1" customHeight="1">
      <c r="A276" s="170"/>
      <c r="B276" s="171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</row>
    <row r="277" spans="1:18" s="24" customFormat="1" ht="26.1" customHeight="1">
      <c r="A277" s="170"/>
      <c r="B277" s="171"/>
      <c r="K277" s="69"/>
      <c r="L277" s="69"/>
      <c r="M277" s="69"/>
      <c r="N277" s="69"/>
      <c r="O277" s="69"/>
      <c r="P277" s="69"/>
      <c r="Q277" s="69"/>
      <c r="R277" s="69"/>
    </row>
    <row r="278" spans="1:18" s="69" customFormat="1" ht="26.1" customHeight="1">
      <c r="A278" s="170"/>
      <c r="B278" s="170"/>
      <c r="C278" s="24"/>
      <c r="D278" s="24"/>
      <c r="E278" s="24"/>
      <c r="F278" s="24"/>
      <c r="G278" s="24"/>
      <c r="H278" s="24"/>
      <c r="I278" s="24"/>
      <c r="J278" s="24"/>
    </row>
    <row r="279" spans="1:18" s="24" customFormat="1" ht="26.1" customHeight="1">
      <c r="A279" s="170"/>
      <c r="B279" s="171"/>
    </row>
    <row r="280" spans="1:18" s="69" customFormat="1" ht="42.75" customHeight="1">
      <c r="A280" s="170"/>
      <c r="B280" s="170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</row>
    <row r="281" spans="1:18" s="69" customFormat="1" ht="43.5" customHeight="1">
      <c r="A281" s="170"/>
      <c r="B281" s="171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</row>
    <row r="282" spans="1:18" s="24" customFormat="1" ht="26.1" customHeight="1">
      <c r="A282" s="170"/>
      <c r="B282" s="171"/>
    </row>
    <row r="283" spans="1:18" s="24" customFormat="1" ht="26.1" customHeight="1">
      <c r="A283" s="170"/>
      <c r="B283" s="170"/>
    </row>
    <row r="284" spans="1:18" s="24" customFormat="1" ht="26.1" customHeight="1">
      <c r="A284" s="170"/>
      <c r="B284" s="170"/>
    </row>
    <row r="285" spans="1:18" s="175" customFormat="1" ht="26.1" customHeight="1">
      <c r="A285" s="170"/>
      <c r="B285" s="170"/>
      <c r="C285" s="24"/>
      <c r="D285" s="24"/>
      <c r="E285" s="24"/>
      <c r="F285" s="24"/>
      <c r="G285" s="24"/>
      <c r="H285" s="24"/>
      <c r="I285" s="24"/>
      <c r="J285" s="24"/>
      <c r="K285" s="69"/>
      <c r="L285" s="69"/>
      <c r="M285" s="69"/>
      <c r="N285" s="69"/>
      <c r="O285" s="69"/>
      <c r="P285" s="69"/>
      <c r="Q285" s="69"/>
      <c r="R285" s="69"/>
    </row>
    <row r="286" spans="1:18" s="175" customFormat="1" ht="26.1" customHeight="1">
      <c r="A286" s="170"/>
      <c r="B286" s="170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</row>
    <row r="287" spans="1:18" s="24" customFormat="1" ht="26.1" customHeight="1">
      <c r="A287" s="170"/>
      <c r="B287" s="170"/>
    </row>
    <row r="288" spans="1:18" s="69" customFormat="1" ht="26.1" customHeight="1">
      <c r="A288" s="170"/>
      <c r="B288" s="170"/>
      <c r="C288" s="24"/>
      <c r="D288" s="24"/>
      <c r="E288" s="24"/>
      <c r="F288" s="24"/>
      <c r="G288" s="24"/>
      <c r="H288" s="24"/>
      <c r="I288" s="24"/>
      <c r="J288" s="24"/>
    </row>
    <row r="289" spans="1:18" s="69" customFormat="1" ht="26.1" customHeight="1">
      <c r="A289" s="170"/>
      <c r="B289" s="171"/>
      <c r="C289" s="24"/>
      <c r="D289" s="24"/>
      <c r="E289" s="24"/>
      <c r="F289" s="24"/>
      <c r="G289" s="24"/>
      <c r="H289" s="24"/>
      <c r="I289" s="24"/>
      <c r="J289" s="24"/>
    </row>
    <row r="290" spans="1:18" s="69" customFormat="1" ht="26.1" customHeight="1">
      <c r="A290" s="170"/>
      <c r="B290" s="170"/>
      <c r="C290" s="24"/>
      <c r="D290" s="24"/>
      <c r="E290" s="24"/>
      <c r="F290" s="24"/>
      <c r="G290" s="24"/>
      <c r="H290" s="24"/>
      <c r="I290" s="24"/>
      <c r="J290" s="24"/>
    </row>
    <row r="291" spans="1:18" s="69" customFormat="1" ht="26.1" customHeight="1">
      <c r="A291" s="170"/>
      <c r="B291" s="170"/>
      <c r="C291" s="24"/>
      <c r="D291" s="24"/>
      <c r="E291" s="24"/>
      <c r="F291" s="24"/>
      <c r="G291" s="24"/>
      <c r="H291" s="24"/>
      <c r="I291" s="24"/>
      <c r="J291" s="24"/>
    </row>
    <row r="292" spans="1:18" s="69" customFormat="1" ht="26.1" customHeight="1">
      <c r="A292" s="170"/>
      <c r="B292" s="171"/>
      <c r="C292" s="24"/>
      <c r="D292" s="24"/>
      <c r="E292" s="24"/>
      <c r="F292" s="24"/>
      <c r="G292" s="24"/>
      <c r="H292" s="24"/>
      <c r="I292" s="24"/>
      <c r="J292" s="24"/>
    </row>
    <row r="293" spans="1:18" s="69" customFormat="1" ht="26.1" customHeight="1">
      <c r="A293" s="170"/>
      <c r="B293" s="171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</row>
    <row r="294" spans="1:18" s="69" customFormat="1" ht="26.1" customHeight="1">
      <c r="A294" s="170"/>
      <c r="B294" s="171"/>
      <c r="C294" s="24"/>
      <c r="D294" s="24"/>
      <c r="E294" s="24"/>
      <c r="F294" s="24"/>
      <c r="G294" s="24"/>
      <c r="H294" s="24"/>
      <c r="I294" s="24"/>
      <c r="J294" s="24"/>
      <c r="K294" s="190" t="e">
        <f>#REF!</f>
        <v>#REF!</v>
      </c>
    </row>
    <row r="295" spans="1:18" s="24" customFormat="1" ht="26.1" customHeight="1">
      <c r="A295" s="170"/>
      <c r="B295" s="171"/>
      <c r="K295" s="69"/>
      <c r="L295" s="69"/>
      <c r="M295" s="69"/>
      <c r="N295" s="69"/>
      <c r="O295" s="69"/>
      <c r="P295" s="69"/>
      <c r="Q295" s="69"/>
      <c r="R295" s="69"/>
    </row>
    <row r="296" spans="1:18" s="69" customFormat="1" ht="26.1" customHeight="1">
      <c r="A296" s="170"/>
      <c r="B296" s="171"/>
      <c r="C296" s="24"/>
      <c r="D296" s="24"/>
      <c r="E296" s="24"/>
      <c r="F296" s="24"/>
      <c r="G296" s="24"/>
      <c r="H296" s="24"/>
      <c r="I296" s="24"/>
      <c r="J296" s="24"/>
      <c r="K296" s="123"/>
      <c r="L296" s="123"/>
      <c r="M296" s="123"/>
      <c r="N296" s="123"/>
      <c r="O296" s="123"/>
      <c r="P296" s="123"/>
      <c r="Q296" s="123"/>
      <c r="R296" s="123"/>
    </row>
    <row r="297" spans="1:18" s="69" customFormat="1" ht="26.1" customHeight="1">
      <c r="A297" s="170"/>
      <c r="B297" s="170"/>
      <c r="C297" s="24"/>
      <c r="D297" s="24"/>
      <c r="E297" s="24"/>
      <c r="F297" s="24"/>
      <c r="G297" s="24"/>
      <c r="H297" s="24"/>
      <c r="I297" s="24"/>
      <c r="J297" s="24"/>
    </row>
    <row r="298" spans="1:18" s="69" customFormat="1" ht="26.1" customHeight="1">
      <c r="A298" s="170"/>
      <c r="B298" s="171"/>
      <c r="C298" s="24"/>
      <c r="D298" s="24"/>
      <c r="E298" s="24"/>
      <c r="F298" s="24"/>
      <c r="G298" s="24"/>
      <c r="H298" s="24"/>
      <c r="I298" s="24"/>
      <c r="J298" s="24"/>
    </row>
    <row r="299" spans="1:18" s="24" customFormat="1" ht="26.1" customHeight="1">
      <c r="A299" s="170"/>
      <c r="B299" s="171"/>
      <c r="K299" s="69"/>
      <c r="L299" s="69"/>
      <c r="M299" s="69"/>
      <c r="N299" s="69"/>
      <c r="O299" s="69"/>
      <c r="P299" s="69"/>
      <c r="Q299" s="69"/>
      <c r="R299" s="69"/>
    </row>
    <row r="300" spans="1:18" s="69" customFormat="1" ht="26.1" customHeight="1">
      <c r="A300" s="172"/>
      <c r="B300" s="172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</row>
    <row r="301" spans="1:18" s="69" customFormat="1" ht="26.1" customHeight="1">
      <c r="A301" s="170"/>
      <c r="B301" s="171"/>
      <c r="C301" s="24"/>
      <c r="D301" s="24"/>
      <c r="E301" s="24"/>
      <c r="F301" s="24"/>
      <c r="G301" s="24"/>
      <c r="H301" s="24"/>
      <c r="I301" s="24"/>
      <c r="J301" s="24"/>
    </row>
    <row r="302" spans="1:18" s="69" customFormat="1" ht="26.1" customHeight="1">
      <c r="A302" s="170"/>
      <c r="B302" s="171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</row>
    <row r="303" spans="1:18" s="73" customFormat="1" ht="26.1" customHeight="1">
      <c r="A303" s="170"/>
      <c r="B303" s="171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</row>
    <row r="304" spans="1:18" s="69" customFormat="1" ht="26.1" customHeight="1">
      <c r="A304" s="170"/>
      <c r="B304" s="170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</row>
    <row r="305" spans="1:18" s="24" customFormat="1" ht="26.1" customHeight="1">
      <c r="A305" s="170"/>
      <c r="B305" s="171"/>
      <c r="K305" s="69"/>
      <c r="L305" s="69"/>
      <c r="M305" s="69"/>
      <c r="N305" s="69"/>
      <c r="O305" s="69"/>
      <c r="P305" s="69"/>
      <c r="Q305" s="69"/>
      <c r="R305" s="69"/>
    </row>
    <row r="306" spans="1:18" s="24" customFormat="1" ht="26.1" customHeight="1">
      <c r="A306" s="170"/>
      <c r="B306" s="170"/>
    </row>
    <row r="307" spans="1:18" s="69" customFormat="1" ht="26.1" customHeight="1">
      <c r="A307" s="170"/>
      <c r="B307" s="170"/>
      <c r="C307" s="24"/>
      <c r="D307" s="24"/>
      <c r="E307" s="24"/>
      <c r="F307" s="24"/>
      <c r="G307" s="24"/>
      <c r="H307" s="24"/>
      <c r="I307" s="24"/>
      <c r="J307" s="24"/>
    </row>
    <row r="308" spans="1:18" s="24" customFormat="1" ht="45.75" customHeight="1">
      <c r="A308" s="191"/>
      <c r="B308" s="191"/>
      <c r="K308" s="69"/>
      <c r="L308" s="69"/>
      <c r="M308" s="69"/>
      <c r="N308" s="69"/>
      <c r="O308" s="69"/>
      <c r="P308" s="69"/>
      <c r="Q308" s="69"/>
      <c r="R308" s="69"/>
    </row>
    <row r="309" spans="1:18" s="69" customFormat="1" ht="26.1" customHeight="1">
      <c r="A309" s="191"/>
      <c r="B309" s="192"/>
      <c r="C309" s="24"/>
      <c r="D309" s="24"/>
      <c r="E309" s="24"/>
      <c r="F309" s="24"/>
      <c r="G309" s="24"/>
      <c r="H309" s="24"/>
      <c r="I309" s="24"/>
      <c r="J309" s="24"/>
    </row>
    <row r="310" spans="1:18" s="24" customFormat="1" ht="26.1" customHeight="1">
      <c r="A310" s="191"/>
      <c r="B310" s="191"/>
    </row>
    <row r="311" spans="1:18" s="69" customFormat="1" ht="26.1" customHeight="1">
      <c r="A311" s="191"/>
      <c r="B311" s="192"/>
      <c r="C311" s="24"/>
      <c r="D311" s="24"/>
      <c r="E311" s="24"/>
      <c r="F311" s="24"/>
      <c r="G311" s="24"/>
      <c r="H311" s="24"/>
      <c r="I311" s="24"/>
      <c r="J311" s="24"/>
    </row>
    <row r="312" spans="1:18" s="24" customFormat="1" ht="31.5" customHeight="1">
      <c r="A312" s="191"/>
      <c r="B312" s="192"/>
    </row>
    <row r="313" spans="1:18" s="69" customFormat="1" ht="39.75" customHeight="1">
      <c r="A313" s="191"/>
      <c r="B313" s="192"/>
      <c r="C313" s="24"/>
      <c r="D313" s="24"/>
      <c r="E313" s="24"/>
      <c r="F313" s="24"/>
      <c r="G313" s="24"/>
      <c r="H313" s="24"/>
      <c r="I313" s="24"/>
      <c r="J313" s="24"/>
    </row>
    <row r="314" spans="1:18" s="69" customFormat="1" ht="34.5" customHeight="1">
      <c r="A314" s="191"/>
      <c r="B314" s="191"/>
      <c r="C314" s="24"/>
      <c r="D314" s="24"/>
      <c r="E314" s="24"/>
      <c r="F314" s="24"/>
      <c r="G314" s="24"/>
      <c r="H314" s="24"/>
      <c r="I314" s="24"/>
      <c r="J314" s="24"/>
    </row>
    <row r="315" spans="1:18" s="69" customFormat="1" ht="26.1" customHeight="1">
      <c r="A315" s="191"/>
      <c r="B315" s="192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</row>
    <row r="316" spans="1:18" s="24" customFormat="1" ht="26.1" customHeight="1">
      <c r="A316" s="191"/>
      <c r="B316" s="191"/>
    </row>
    <row r="317" spans="1:18" s="69" customFormat="1" ht="26.1" customHeight="1">
      <c r="A317" s="191"/>
      <c r="B317" s="192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</row>
    <row r="318" spans="1:18" s="69" customFormat="1" ht="26.1" customHeight="1">
      <c r="A318" s="191"/>
      <c r="B318" s="192"/>
      <c r="C318" s="24"/>
      <c r="D318" s="24"/>
      <c r="E318" s="24"/>
      <c r="F318" s="24"/>
      <c r="G318" s="24"/>
      <c r="H318" s="24"/>
      <c r="I318" s="24"/>
      <c r="J318" s="24"/>
    </row>
    <row r="319" spans="1:18" s="24" customFormat="1" ht="26.1" customHeight="1">
      <c r="A319" s="191"/>
      <c r="B319" s="191"/>
    </row>
    <row r="320" spans="1:18" s="69" customFormat="1" ht="26.1" customHeight="1">
      <c r="A320" s="191"/>
      <c r="B320" s="191"/>
      <c r="C320" s="24"/>
      <c r="D320" s="24"/>
      <c r="E320" s="24"/>
      <c r="F320" s="24"/>
      <c r="G320" s="24"/>
      <c r="H320" s="24"/>
      <c r="I320" s="24"/>
      <c r="J320" s="24"/>
    </row>
    <row r="321" spans="1:18" s="69" customFormat="1" ht="26.1" customHeight="1">
      <c r="A321" s="191"/>
      <c r="B321" s="191"/>
      <c r="C321" s="24"/>
      <c r="D321" s="24"/>
      <c r="E321" s="24"/>
      <c r="F321" s="24"/>
      <c r="G321" s="24"/>
      <c r="H321" s="24"/>
      <c r="I321" s="24"/>
      <c r="J321" s="24"/>
    </row>
    <row r="322" spans="1:18" s="24" customFormat="1" ht="26.1" customHeight="1">
      <c r="A322" s="191"/>
      <c r="B322" s="192"/>
    </row>
    <row r="323" spans="1:18" s="24" customFormat="1" ht="26.1" customHeight="1">
      <c r="A323" s="191"/>
      <c r="B323" s="191"/>
      <c r="K323" s="69"/>
      <c r="L323" s="69"/>
      <c r="M323" s="69"/>
      <c r="N323" s="69"/>
      <c r="O323" s="69"/>
      <c r="P323" s="69"/>
      <c r="Q323" s="69"/>
      <c r="R323" s="69"/>
    </row>
    <row r="324" spans="1:18" s="24" customFormat="1" ht="26.1" customHeight="1">
      <c r="A324" s="193"/>
      <c r="B324" s="194"/>
      <c r="K324" s="69"/>
      <c r="L324" s="69"/>
      <c r="M324" s="69"/>
      <c r="N324" s="69"/>
      <c r="O324" s="69"/>
      <c r="P324" s="69"/>
      <c r="Q324" s="69"/>
      <c r="R324" s="69"/>
    </row>
    <row r="325" spans="1:18" s="69" customFormat="1" ht="26.1" customHeight="1">
      <c r="A325" s="195"/>
      <c r="B325" s="196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</row>
    <row r="326" spans="1:18" s="175" customFormat="1" ht="26.1" customHeight="1">
      <c r="A326" s="195"/>
      <c r="B326" s="195"/>
      <c r="C326" s="24"/>
      <c r="D326" s="24"/>
      <c r="E326" s="24"/>
      <c r="F326" s="24"/>
      <c r="G326" s="24"/>
      <c r="H326" s="24"/>
      <c r="I326" s="24"/>
      <c r="J326" s="24"/>
      <c r="K326" s="69"/>
      <c r="L326" s="69"/>
      <c r="M326" s="69"/>
      <c r="N326" s="69"/>
      <c r="O326" s="69"/>
      <c r="P326" s="69"/>
      <c r="Q326" s="69"/>
      <c r="R326" s="69"/>
    </row>
    <row r="327" spans="1:18" s="69" customFormat="1" ht="26.1" customHeight="1">
      <c r="A327" s="191"/>
      <c r="B327" s="192"/>
      <c r="C327" s="24"/>
      <c r="D327" s="24"/>
      <c r="E327" s="24"/>
      <c r="F327" s="24"/>
      <c r="G327" s="24"/>
      <c r="H327" s="24"/>
      <c r="I327" s="24"/>
      <c r="J327" s="24"/>
    </row>
    <row r="328" spans="1:18" s="69" customFormat="1" ht="26.1" customHeight="1">
      <c r="A328" s="191"/>
      <c r="B328" s="192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</row>
    <row r="329" spans="1:18" s="24" customFormat="1" ht="26.1" customHeight="1">
      <c r="A329" s="191"/>
      <c r="B329" s="191"/>
      <c r="K329" s="69"/>
      <c r="L329" s="69"/>
      <c r="M329" s="69"/>
      <c r="N329" s="69"/>
      <c r="O329" s="69"/>
      <c r="P329" s="69"/>
      <c r="Q329" s="69"/>
      <c r="R329" s="69"/>
    </row>
    <row r="330" spans="1:18" s="69" customFormat="1" ht="26.1" customHeight="1">
      <c r="A330" s="197"/>
      <c r="B330" s="198"/>
      <c r="C330" s="24"/>
      <c r="D330" s="24"/>
      <c r="E330" s="24"/>
      <c r="F330" s="24"/>
      <c r="G330" s="24"/>
      <c r="H330" s="24"/>
      <c r="I330" s="24"/>
      <c r="J330" s="24"/>
    </row>
    <row r="331" spans="1:18" s="69" customFormat="1" ht="26.1" customHeight="1">
      <c r="A331" s="185"/>
      <c r="B331" s="186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</row>
    <row r="332" spans="1:18" s="24" customFormat="1" ht="26.1" customHeight="1">
      <c r="A332" s="185"/>
      <c r="B332" s="185"/>
      <c r="K332" s="69"/>
      <c r="L332" s="69"/>
      <c r="M332" s="69"/>
      <c r="N332" s="69"/>
      <c r="O332" s="69"/>
      <c r="P332" s="69"/>
      <c r="Q332" s="69"/>
      <c r="R332" s="69"/>
    </row>
    <row r="333" spans="1:18" s="69" customFormat="1" ht="44.25" customHeight="1">
      <c r="A333" s="199"/>
      <c r="B333" s="200"/>
      <c r="C333" s="24"/>
      <c r="D333" s="24"/>
      <c r="E333" s="24"/>
      <c r="F333" s="24"/>
      <c r="G333" s="24"/>
      <c r="H333" s="24"/>
      <c r="I333" s="24"/>
      <c r="J333" s="24"/>
    </row>
    <row r="334" spans="1:18" s="24" customFormat="1" ht="44.25" customHeight="1">
      <c r="A334" s="188"/>
      <c r="B334" s="189"/>
      <c r="K334" s="69"/>
      <c r="L334" s="69"/>
      <c r="M334" s="69"/>
      <c r="N334" s="69"/>
      <c r="O334" s="69"/>
      <c r="P334" s="69"/>
      <c r="Q334" s="69"/>
      <c r="R334" s="69"/>
    </row>
    <row r="335" spans="1:18" s="24" customFormat="1" ht="26.1" customHeight="1">
      <c r="A335" s="188"/>
      <c r="B335" s="188"/>
      <c r="K335" s="69"/>
      <c r="L335" s="69"/>
      <c r="M335" s="69"/>
      <c r="N335" s="69"/>
      <c r="O335" s="69"/>
      <c r="P335" s="69"/>
      <c r="Q335" s="69"/>
      <c r="R335" s="69"/>
    </row>
    <row r="336" spans="1:18" s="69" customFormat="1" ht="29.25" customHeight="1">
      <c r="A336" s="176"/>
      <c r="B336" s="177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</row>
    <row r="337" spans="1:18" s="69" customFormat="1" ht="26.1" customHeight="1">
      <c r="A337" s="170"/>
      <c r="B337" s="171"/>
      <c r="C337" s="24"/>
      <c r="D337" s="24"/>
      <c r="E337" s="24"/>
      <c r="F337" s="24"/>
      <c r="G337" s="24"/>
      <c r="H337" s="24"/>
      <c r="I337" s="24"/>
      <c r="J337" s="24"/>
    </row>
    <row r="338" spans="1:18" s="69" customFormat="1" ht="33.75" customHeight="1">
      <c r="A338" s="170"/>
      <c r="B338" s="171"/>
      <c r="C338" s="24"/>
      <c r="D338" s="24"/>
      <c r="E338" s="24"/>
      <c r="F338" s="24"/>
      <c r="G338" s="24"/>
      <c r="H338" s="24"/>
      <c r="I338" s="24"/>
      <c r="J338" s="24"/>
      <c r="K338" s="175"/>
      <c r="L338" s="175"/>
      <c r="M338" s="175"/>
      <c r="N338" s="175"/>
      <c r="O338" s="175"/>
      <c r="P338" s="175"/>
      <c r="Q338" s="175"/>
      <c r="R338" s="175"/>
    </row>
    <row r="339" spans="1:18" s="69" customFormat="1" ht="26.1" customHeight="1">
      <c r="A339" s="170"/>
      <c r="B339" s="171"/>
      <c r="C339" s="24"/>
      <c r="D339" s="24"/>
      <c r="E339" s="24"/>
      <c r="F339" s="24"/>
      <c r="G339" s="24"/>
      <c r="H339" s="24"/>
      <c r="I339" s="24"/>
      <c r="J339" s="24"/>
    </row>
    <row r="340" spans="1:18" s="24" customFormat="1" ht="26.1" customHeight="1">
      <c r="A340" s="170"/>
      <c r="B340" s="170"/>
    </row>
    <row r="341" spans="1:18" s="69" customFormat="1" ht="26.1" customHeight="1">
      <c r="A341" s="170"/>
      <c r="B341" s="171"/>
      <c r="C341" s="24"/>
      <c r="D341" s="24"/>
      <c r="E341" s="24"/>
      <c r="F341" s="24"/>
      <c r="G341" s="24"/>
      <c r="H341" s="24"/>
      <c r="I341" s="24"/>
      <c r="J341" s="24"/>
    </row>
    <row r="342" spans="1:18" s="175" customFormat="1" ht="26.1" customHeight="1">
      <c r="A342" s="176"/>
      <c r="B342" s="176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</row>
    <row r="343" spans="1:18" s="69" customFormat="1" ht="41.25" customHeight="1">
      <c r="A343" s="170"/>
      <c r="B343" s="171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</row>
    <row r="344" spans="1:18" s="24" customFormat="1" ht="36.75" customHeight="1">
      <c r="A344" s="170"/>
      <c r="B344" s="170"/>
    </row>
    <row r="345" spans="1:18" s="69" customFormat="1" ht="44.25" customHeight="1">
      <c r="A345" s="170"/>
      <c r="B345" s="171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</row>
    <row r="346" spans="1:18" s="24" customFormat="1" ht="26.1" customHeight="1">
      <c r="A346" s="170"/>
      <c r="B346" s="170"/>
    </row>
    <row r="347" spans="1:18" s="24" customFormat="1" ht="26.1" customHeight="1">
      <c r="A347" s="170"/>
      <c r="B347" s="170"/>
    </row>
    <row r="348" spans="1:18" s="24" customFormat="1" ht="26.1" customHeight="1">
      <c r="A348" s="170"/>
      <c r="B348" s="170"/>
      <c r="K348" s="69"/>
      <c r="L348" s="69"/>
      <c r="M348" s="69"/>
      <c r="N348" s="69"/>
      <c r="O348" s="69"/>
      <c r="P348" s="69"/>
      <c r="Q348" s="69"/>
      <c r="R348" s="69"/>
    </row>
    <row r="349" spans="1:18" s="24" customFormat="1" ht="26.1" customHeight="1">
      <c r="A349" s="170"/>
      <c r="B349" s="170"/>
      <c r="K349" s="69"/>
      <c r="L349" s="69"/>
      <c r="M349" s="69"/>
      <c r="N349" s="69"/>
      <c r="O349" s="69"/>
      <c r="P349" s="69"/>
      <c r="Q349" s="69"/>
      <c r="R349" s="69"/>
    </row>
    <row r="350" spans="1:18" s="24" customFormat="1" ht="26.1" customHeight="1">
      <c r="A350" s="170"/>
      <c r="B350" s="170"/>
      <c r="K350" s="69"/>
      <c r="L350" s="69"/>
      <c r="M350" s="69"/>
      <c r="N350" s="69"/>
      <c r="O350" s="69"/>
      <c r="P350" s="69"/>
      <c r="Q350" s="69"/>
      <c r="R350" s="69"/>
    </row>
    <row r="351" spans="1:18" s="24" customFormat="1" ht="26.1" customHeight="1">
      <c r="A351" s="170"/>
      <c r="B351" s="170"/>
      <c r="K351" s="73"/>
      <c r="L351" s="73"/>
      <c r="M351" s="73"/>
      <c r="N351" s="73"/>
      <c r="O351" s="73"/>
      <c r="P351" s="73"/>
      <c r="Q351" s="73"/>
      <c r="R351" s="73"/>
    </row>
    <row r="352" spans="1:18" s="69" customFormat="1" ht="26.1" customHeight="1">
      <c r="A352" s="170"/>
      <c r="B352" s="171"/>
      <c r="C352" s="24"/>
      <c r="D352" s="24"/>
      <c r="E352" s="24"/>
      <c r="F352" s="24"/>
      <c r="G352" s="24"/>
      <c r="H352" s="24"/>
      <c r="I352" s="24"/>
      <c r="J352" s="24"/>
    </row>
    <row r="353" spans="1:18" s="69" customFormat="1" ht="26.1" customHeight="1">
      <c r="A353" s="170"/>
      <c r="B353" s="171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</row>
    <row r="354" spans="1:18" s="24" customFormat="1" ht="26.1" customHeight="1">
      <c r="A354" s="176"/>
      <c r="B354" s="177"/>
      <c r="K354" s="69"/>
      <c r="L354" s="69"/>
      <c r="M354" s="69"/>
      <c r="N354" s="69"/>
      <c r="O354" s="69"/>
      <c r="P354" s="69"/>
      <c r="Q354" s="69"/>
      <c r="R354" s="69"/>
    </row>
    <row r="355" spans="1:18" s="24" customFormat="1" ht="26.1" customHeight="1">
      <c r="A355" s="176"/>
      <c r="B355" s="177"/>
      <c r="K355" s="69"/>
      <c r="L355" s="69"/>
      <c r="M355" s="69"/>
      <c r="N355" s="69"/>
      <c r="O355" s="69"/>
      <c r="P355" s="69"/>
      <c r="Q355" s="69"/>
      <c r="R355" s="69"/>
    </row>
    <row r="356" spans="1:18" s="24" customFormat="1" ht="26.1" customHeight="1">
      <c r="A356" s="176"/>
      <c r="B356" s="177"/>
    </row>
    <row r="357" spans="1:18" s="24" customFormat="1" ht="26.1" customHeight="1">
      <c r="A357" s="176"/>
      <c r="B357" s="176"/>
      <c r="K357" s="69"/>
      <c r="L357" s="69"/>
      <c r="M357" s="69"/>
      <c r="N357" s="69"/>
      <c r="O357" s="69"/>
      <c r="P357" s="69"/>
      <c r="Q357" s="69"/>
      <c r="R357" s="69"/>
    </row>
    <row r="358" spans="1:18" s="69" customFormat="1" ht="26.1" customHeight="1">
      <c r="A358" s="176"/>
      <c r="B358" s="177"/>
      <c r="C358" s="24"/>
      <c r="D358" s="24"/>
      <c r="E358" s="24"/>
      <c r="F358" s="24"/>
      <c r="G358" s="24"/>
      <c r="H358" s="24"/>
      <c r="I358" s="24"/>
      <c r="J358" s="24"/>
    </row>
    <row r="359" spans="1:18" s="69" customFormat="1" ht="26.1" customHeight="1">
      <c r="A359" s="176"/>
      <c r="B359" s="177"/>
      <c r="C359" s="24"/>
      <c r="D359" s="24"/>
      <c r="E359" s="24"/>
      <c r="F359" s="24"/>
      <c r="G359" s="24"/>
      <c r="H359" s="24"/>
      <c r="I359" s="24"/>
      <c r="J359" s="24"/>
    </row>
    <row r="360" spans="1:18" s="24" customFormat="1" ht="26.1" customHeight="1">
      <c r="A360" s="201"/>
      <c r="B360" s="201"/>
      <c r="K360" s="69"/>
      <c r="L360" s="69"/>
      <c r="M360" s="69"/>
      <c r="N360" s="69"/>
      <c r="O360" s="69"/>
      <c r="P360" s="69"/>
      <c r="Q360" s="69"/>
      <c r="R360" s="69"/>
    </row>
    <row r="361" spans="1:18" s="24" customFormat="1" ht="26.1" customHeight="1">
      <c r="A361" s="201"/>
      <c r="B361" s="202"/>
      <c r="K361" s="69"/>
      <c r="L361" s="69"/>
      <c r="M361" s="69"/>
      <c r="N361" s="69"/>
      <c r="O361" s="69"/>
      <c r="P361" s="69"/>
      <c r="Q361" s="69"/>
      <c r="R361" s="69"/>
    </row>
    <row r="362" spans="1:18" s="24" customFormat="1" ht="26.1" customHeight="1">
      <c r="A362" s="176"/>
      <c r="B362" s="177"/>
    </row>
    <row r="363" spans="1:18" s="69" customFormat="1" ht="26.1" customHeight="1">
      <c r="A363" s="176"/>
      <c r="B363" s="177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</row>
    <row r="364" spans="1:18" s="24" customFormat="1" ht="26.1" customHeight="1">
      <c r="A364" s="176"/>
      <c r="B364" s="177"/>
      <c r="K364" s="69"/>
      <c r="L364" s="69"/>
      <c r="M364" s="69"/>
      <c r="N364" s="69"/>
      <c r="O364" s="69"/>
      <c r="P364" s="69"/>
      <c r="Q364" s="69"/>
      <c r="R364" s="69"/>
    </row>
    <row r="365" spans="1:18" s="24" customFormat="1" ht="26.1" customHeight="1">
      <c r="A365" s="176"/>
      <c r="B365" s="177"/>
    </row>
    <row r="366" spans="1:18" s="69" customFormat="1" ht="26.1" customHeight="1">
      <c r="A366" s="176"/>
      <c r="B366" s="176"/>
      <c r="C366" s="24"/>
      <c r="D366" s="24"/>
      <c r="E366" s="24"/>
      <c r="F366" s="24"/>
      <c r="G366" s="24"/>
      <c r="H366" s="24"/>
      <c r="I366" s="24"/>
      <c r="J366" s="24"/>
    </row>
    <row r="367" spans="1:18" s="69" customFormat="1" ht="26.1" customHeight="1">
      <c r="A367" s="176"/>
      <c r="B367" s="176"/>
      <c r="C367" s="24"/>
      <c r="D367" s="24"/>
      <c r="E367" s="24"/>
      <c r="F367" s="24"/>
      <c r="G367" s="24"/>
      <c r="H367" s="24"/>
      <c r="I367" s="24"/>
      <c r="J367" s="24"/>
      <c r="K367" s="190" t="e">
        <f>#REF!</f>
        <v>#REF!</v>
      </c>
    </row>
    <row r="368" spans="1:18" s="24" customFormat="1" ht="26.1" customHeight="1">
      <c r="A368" s="176"/>
      <c r="B368" s="177"/>
    </row>
    <row r="369" spans="1:18" s="69" customFormat="1" ht="26.1" customHeight="1">
      <c r="A369" s="176"/>
      <c r="B369" s="176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</row>
    <row r="370" spans="1:18" s="69" customFormat="1" ht="26.1" customHeight="1">
      <c r="A370" s="176"/>
      <c r="B370" s="177"/>
      <c r="C370" s="24"/>
      <c r="D370" s="24"/>
      <c r="E370" s="24"/>
      <c r="F370" s="24"/>
      <c r="G370" s="24"/>
      <c r="H370" s="24"/>
      <c r="I370" s="24"/>
      <c r="J370" s="24"/>
    </row>
    <row r="371" spans="1:18" s="24" customFormat="1" ht="26.1" customHeight="1">
      <c r="A371" s="176"/>
      <c r="B371" s="177"/>
      <c r="K371" s="69"/>
      <c r="L371" s="69"/>
      <c r="M371" s="69"/>
      <c r="N371" s="69"/>
      <c r="O371" s="69"/>
      <c r="P371" s="69"/>
      <c r="Q371" s="69"/>
      <c r="R371" s="69"/>
    </row>
    <row r="372" spans="1:18" s="69" customFormat="1" ht="26.1" customHeight="1">
      <c r="A372" s="176"/>
      <c r="B372" s="176"/>
      <c r="C372" s="24"/>
      <c r="D372" s="24"/>
      <c r="E372" s="24"/>
      <c r="F372" s="24"/>
      <c r="G372" s="24"/>
      <c r="H372" s="24"/>
      <c r="I372" s="24"/>
      <c r="J372" s="24"/>
    </row>
    <row r="373" spans="1:18" s="69" customFormat="1" ht="26.1" customHeight="1">
      <c r="A373" s="176"/>
      <c r="B373" s="176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</row>
    <row r="374" spans="1:18" s="24" customFormat="1" ht="26.1" customHeight="1">
      <c r="A374" s="176"/>
      <c r="B374" s="177"/>
      <c r="K374" s="69"/>
      <c r="L374" s="69"/>
      <c r="M374" s="69"/>
      <c r="N374" s="69"/>
      <c r="O374" s="69"/>
      <c r="P374" s="69"/>
      <c r="Q374" s="69"/>
      <c r="R374" s="69"/>
    </row>
    <row r="375" spans="1:18" s="24" customFormat="1" ht="30.75" customHeight="1">
      <c r="A375" s="176"/>
      <c r="B375" s="177"/>
    </row>
    <row r="376" spans="1:18" s="24" customFormat="1" ht="26.1" customHeight="1">
      <c r="A376" s="176"/>
      <c r="B376" s="177"/>
      <c r="K376" s="69"/>
      <c r="L376" s="69"/>
      <c r="M376" s="69"/>
      <c r="N376" s="69"/>
      <c r="O376" s="69"/>
      <c r="P376" s="69"/>
      <c r="Q376" s="69"/>
      <c r="R376" s="69"/>
    </row>
    <row r="377" spans="1:18" s="69" customFormat="1" ht="26.1" customHeight="1">
      <c r="A377" s="176"/>
      <c r="B377" s="176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</row>
    <row r="378" spans="1:18" s="24" customFormat="1" ht="26.1" customHeight="1">
      <c r="A378" s="176"/>
      <c r="B378" s="177"/>
    </row>
    <row r="379" spans="1:18" s="69" customFormat="1" ht="26.1" customHeight="1">
      <c r="A379" s="176"/>
      <c r="B379" s="176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</row>
    <row r="381" spans="1:18" s="69" customFormat="1" ht="26.1" customHeight="1">
      <c r="A381" s="176"/>
      <c r="B381" s="176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</row>
    <row r="382" spans="1:18" s="24" customFormat="1" ht="26.1" customHeight="1">
      <c r="A382" s="176"/>
      <c r="B382" s="176"/>
      <c r="K382" s="69"/>
      <c r="L382" s="69"/>
      <c r="M382" s="69"/>
      <c r="N382" s="69"/>
      <c r="O382" s="69"/>
      <c r="P382" s="69"/>
      <c r="Q382" s="69"/>
      <c r="R382" s="69"/>
    </row>
    <row r="383" spans="1:18" s="69" customFormat="1" ht="26.1" customHeight="1">
      <c r="A383" s="176"/>
      <c r="B383" s="176"/>
      <c r="C383" s="24"/>
      <c r="D383" s="24"/>
      <c r="E383" s="24"/>
      <c r="F383" s="24"/>
      <c r="G383" s="24"/>
      <c r="H383" s="24"/>
      <c r="I383" s="24"/>
      <c r="J383" s="24"/>
    </row>
    <row r="384" spans="1:18" s="24" customFormat="1" ht="26.1" customHeight="1">
      <c r="A384" s="176"/>
      <c r="B384" s="177"/>
    </row>
    <row r="385" spans="1:18" s="69" customFormat="1" ht="33.75" customHeight="1">
      <c r="A385" s="176"/>
      <c r="B385" s="176"/>
      <c r="C385" s="24"/>
      <c r="D385" s="24"/>
      <c r="E385" s="24"/>
      <c r="F385" s="24"/>
      <c r="G385" s="24"/>
      <c r="H385" s="24"/>
      <c r="I385" s="24"/>
      <c r="J385" s="24"/>
    </row>
    <row r="386" spans="1:18" s="69" customFormat="1" ht="26.1" customHeight="1">
      <c r="A386" s="176"/>
      <c r="B386" s="177"/>
      <c r="C386" s="24"/>
      <c r="D386" s="24"/>
      <c r="E386" s="24"/>
      <c r="F386" s="24"/>
      <c r="G386" s="24"/>
      <c r="H386" s="24"/>
      <c r="I386" s="24"/>
      <c r="J386" s="24"/>
    </row>
    <row r="387" spans="1:18" s="24" customFormat="1" ht="26.1" customHeight="1">
      <c r="A387" s="176"/>
      <c r="B387" s="177"/>
      <c r="K387" s="69"/>
      <c r="L387" s="69"/>
      <c r="M387" s="69"/>
      <c r="N387" s="69"/>
      <c r="O387" s="69"/>
      <c r="P387" s="69"/>
      <c r="Q387" s="69"/>
      <c r="R387" s="69"/>
    </row>
    <row r="388" spans="1:18" s="24" customFormat="1" ht="26.1" customHeight="1">
      <c r="A388" s="176"/>
      <c r="B388" s="176"/>
    </row>
    <row r="389" spans="1:18" s="24" customFormat="1" ht="26.1" customHeight="1">
      <c r="A389" s="176"/>
      <c r="B389" s="177"/>
    </row>
    <row r="390" spans="1:18" s="69" customFormat="1" ht="26.1" customHeight="1">
      <c r="A390" s="176"/>
      <c r="B390" s="177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</row>
    <row r="391" spans="1:18" s="24" customFormat="1" ht="26.1" customHeight="1">
      <c r="A391" s="176"/>
      <c r="B391" s="177"/>
      <c r="K391" s="69"/>
      <c r="L391" s="69"/>
      <c r="M391" s="69"/>
      <c r="N391" s="69"/>
      <c r="O391" s="69"/>
      <c r="P391" s="69"/>
      <c r="Q391" s="69"/>
      <c r="R391" s="69"/>
    </row>
    <row r="392" spans="1:18" s="69" customFormat="1" ht="26.1" customHeight="1">
      <c r="A392" s="176"/>
      <c r="B392" s="176"/>
      <c r="C392" s="24"/>
      <c r="D392" s="24"/>
      <c r="E392" s="24"/>
      <c r="F392" s="24"/>
      <c r="G392" s="24"/>
      <c r="H392" s="24"/>
      <c r="I392" s="24"/>
      <c r="J392" s="24"/>
    </row>
    <row r="393" spans="1:18" s="69" customFormat="1" ht="26.1" customHeight="1">
      <c r="A393" s="176"/>
      <c r="B393" s="176"/>
      <c r="C393" s="24"/>
      <c r="D393" s="24"/>
      <c r="E393" s="24"/>
      <c r="F393" s="24"/>
      <c r="G393" s="24"/>
      <c r="H393" s="24"/>
      <c r="I393" s="24"/>
      <c r="J393" s="24"/>
    </row>
    <row r="394" spans="1:18" s="69" customFormat="1" ht="26.1" customHeight="1">
      <c r="A394" s="176"/>
      <c r="B394" s="176"/>
      <c r="C394" s="24"/>
      <c r="D394" s="24"/>
      <c r="E394" s="24"/>
      <c r="F394" s="24"/>
      <c r="G394" s="24"/>
      <c r="H394" s="24"/>
      <c r="I394" s="24"/>
      <c r="J394" s="24"/>
    </row>
    <row r="395" spans="1:18" s="69" customFormat="1" ht="26.1" customHeight="1">
      <c r="A395" s="176"/>
      <c r="B395" s="177"/>
      <c r="C395" s="24"/>
      <c r="D395" s="24"/>
      <c r="E395" s="24"/>
      <c r="F395" s="24"/>
      <c r="G395" s="24"/>
      <c r="H395" s="24"/>
      <c r="I395" s="24"/>
      <c r="J395" s="24"/>
    </row>
    <row r="396" spans="1:18" s="24" customFormat="1" ht="26.1" customHeight="1">
      <c r="A396" s="176"/>
      <c r="B396" s="177"/>
      <c r="K396" s="69"/>
      <c r="L396" s="69"/>
      <c r="M396" s="69"/>
      <c r="N396" s="69"/>
      <c r="O396" s="69"/>
      <c r="P396" s="69"/>
      <c r="Q396" s="69"/>
      <c r="R396" s="69"/>
    </row>
    <row r="397" spans="1:18" s="69" customFormat="1" ht="26.1" customHeight="1">
      <c r="A397" s="170"/>
      <c r="B397" s="171"/>
      <c r="C397" s="24"/>
      <c r="D397" s="24"/>
      <c r="E397" s="24"/>
      <c r="F397" s="24"/>
      <c r="G397" s="24"/>
      <c r="H397" s="24"/>
      <c r="I397" s="24"/>
      <c r="J397" s="24"/>
    </row>
    <row r="398" spans="1:18" s="24" customFormat="1" ht="26.1" customHeight="1">
      <c r="A398" s="170"/>
      <c r="B398" s="171"/>
      <c r="K398" s="69"/>
      <c r="L398" s="69"/>
      <c r="M398" s="69"/>
      <c r="N398" s="69"/>
      <c r="O398" s="69"/>
      <c r="P398" s="69"/>
      <c r="Q398" s="69"/>
      <c r="R398" s="69"/>
    </row>
    <row r="399" spans="1:18" s="24" customFormat="1" ht="26.1" customHeight="1">
      <c r="A399" s="170"/>
      <c r="B399" s="171"/>
    </row>
    <row r="400" spans="1:18" s="69" customFormat="1" ht="26.1" customHeight="1">
      <c r="A400" s="170"/>
      <c r="B400" s="171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</row>
    <row r="401" spans="1:18" s="69" customFormat="1" ht="26.1" customHeight="1">
      <c r="A401" s="203"/>
      <c r="B401" s="204"/>
      <c r="C401" s="24"/>
      <c r="D401" s="24"/>
      <c r="E401" s="24"/>
      <c r="F401" s="24"/>
      <c r="G401" s="24"/>
      <c r="H401" s="24"/>
      <c r="I401" s="205"/>
      <c r="J401" s="205"/>
      <c r="K401" s="24"/>
      <c r="L401" s="24"/>
      <c r="M401" s="24"/>
      <c r="N401" s="24"/>
      <c r="O401" s="24"/>
      <c r="P401" s="24"/>
      <c r="Q401" s="24"/>
      <c r="R401" s="24"/>
    </row>
    <row r="402" spans="1:18" s="69" customFormat="1" ht="26.1" customHeight="1">
      <c r="A402" s="203"/>
      <c r="B402" s="204"/>
      <c r="C402" s="24"/>
      <c r="D402" s="24"/>
      <c r="E402" s="24"/>
      <c r="F402" s="24"/>
      <c r="G402" s="24"/>
      <c r="H402" s="24"/>
      <c r="I402" s="24"/>
      <c r="J402" s="24"/>
    </row>
    <row r="403" spans="1:18" s="69" customFormat="1" ht="26.1" customHeight="1">
      <c r="A403" s="176"/>
      <c r="B403" s="176"/>
      <c r="C403" s="24"/>
      <c r="D403" s="24"/>
      <c r="E403" s="24"/>
      <c r="F403" s="24"/>
      <c r="G403" s="24"/>
      <c r="H403" s="24"/>
      <c r="I403" s="24"/>
      <c r="J403" s="24"/>
    </row>
    <row r="404" spans="1:18" s="69" customFormat="1" ht="26.1" customHeight="1">
      <c r="A404" s="170"/>
      <c r="B404" s="170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</row>
    <row r="405" spans="1:18" s="24" customFormat="1" ht="26.1" customHeight="1">
      <c r="A405" s="170"/>
      <c r="B405" s="170"/>
      <c r="C405" s="205"/>
      <c r="D405" s="205"/>
      <c r="E405" s="205"/>
      <c r="F405" s="205"/>
      <c r="G405" s="205"/>
      <c r="H405" s="205"/>
      <c r="K405" s="69"/>
      <c r="L405" s="69"/>
      <c r="M405" s="69"/>
      <c r="N405" s="69"/>
      <c r="O405" s="69"/>
      <c r="P405" s="69"/>
      <c r="Q405" s="69"/>
      <c r="R405" s="69"/>
    </row>
    <row r="406" spans="1:18" s="69" customFormat="1" ht="26.1" customHeight="1">
      <c r="A406" s="170"/>
      <c r="B406" s="171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</row>
    <row r="407" spans="1:18" s="69" customFormat="1" ht="26.1" customHeight="1">
      <c r="A407" s="170"/>
      <c r="B407" s="171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</row>
    <row r="408" spans="1:18" s="24" customFormat="1" ht="26.1" customHeight="1">
      <c r="A408" s="170"/>
      <c r="B408" s="170"/>
    </row>
    <row r="409" spans="1:18" s="69" customFormat="1" ht="39.75" customHeight="1">
      <c r="A409" s="170"/>
      <c r="B409" s="171"/>
      <c r="C409" s="24"/>
      <c r="D409" s="24"/>
      <c r="E409" s="24"/>
      <c r="F409" s="24"/>
      <c r="G409" s="24"/>
      <c r="H409" s="24"/>
      <c r="I409" s="24"/>
      <c r="J409" s="24"/>
    </row>
    <row r="410" spans="1:18" s="24" customFormat="1" ht="39.75" customHeight="1">
      <c r="A410" s="170"/>
      <c r="B410" s="170"/>
      <c r="K410" s="69"/>
      <c r="L410" s="69"/>
      <c r="M410" s="69"/>
      <c r="N410" s="69"/>
      <c r="O410" s="69"/>
      <c r="P410" s="69"/>
      <c r="Q410" s="69"/>
      <c r="R410" s="69"/>
    </row>
    <row r="411" spans="1:18" s="69" customFormat="1" ht="26.1" customHeight="1">
      <c r="A411" s="170"/>
      <c r="B411" s="170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 s="69" customFormat="1" ht="26.1" customHeight="1">
      <c r="A412" s="170"/>
      <c r="B412" s="170"/>
      <c r="C412" s="24"/>
      <c r="D412" s="24"/>
      <c r="E412" s="24"/>
      <c r="F412" s="24"/>
      <c r="G412" s="24"/>
      <c r="H412" s="24"/>
      <c r="I412" s="24"/>
      <c r="J412" s="24"/>
    </row>
    <row r="413" spans="1:18" s="69" customFormat="1" ht="26.1" customHeight="1">
      <c r="A413" s="170"/>
      <c r="B413" s="171"/>
      <c r="C413" s="24"/>
      <c r="D413" s="24"/>
      <c r="E413" s="24"/>
      <c r="F413" s="24"/>
      <c r="G413" s="24"/>
      <c r="H413" s="24"/>
      <c r="I413" s="24"/>
      <c r="J413" s="24"/>
    </row>
    <row r="414" spans="1:18" s="24" customFormat="1" ht="26.1" customHeight="1">
      <c r="A414" s="170"/>
      <c r="B414" s="171"/>
      <c r="K414" s="73"/>
      <c r="L414" s="73"/>
      <c r="M414" s="73"/>
      <c r="N414" s="73"/>
      <c r="O414" s="73"/>
      <c r="P414" s="73"/>
      <c r="Q414" s="73"/>
      <c r="R414" s="73"/>
    </row>
    <row r="415" spans="1:18" s="69" customFormat="1" ht="26.1" customHeight="1">
      <c r="A415" s="170"/>
      <c r="B415" s="170"/>
      <c r="C415" s="24"/>
      <c r="D415" s="24"/>
      <c r="E415" s="24"/>
      <c r="F415" s="24"/>
      <c r="G415" s="24"/>
      <c r="H415" s="24"/>
      <c r="I415" s="24"/>
      <c r="J415" s="24"/>
    </row>
    <row r="416" spans="1:18" s="69" customFormat="1" ht="26.1" customHeight="1">
      <c r="A416" s="206"/>
      <c r="B416" s="207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</row>
    <row r="417" spans="1:18" s="69" customFormat="1" ht="26.1" customHeight="1">
      <c r="A417" s="172"/>
      <c r="B417" s="173"/>
      <c r="C417" s="24"/>
      <c r="D417" s="24"/>
      <c r="E417" s="24"/>
      <c r="F417" s="24"/>
      <c r="G417" s="24"/>
      <c r="H417" s="24"/>
      <c r="I417" s="24"/>
      <c r="J417" s="24"/>
    </row>
    <row r="418" spans="1:18" s="24" customFormat="1" ht="26.1" customHeight="1">
      <c r="A418" s="201"/>
      <c r="B418" s="202"/>
    </row>
    <row r="419" spans="1:18" s="69" customFormat="1" ht="26.1" customHeight="1">
      <c r="A419" s="172"/>
      <c r="B419" s="173"/>
      <c r="C419" s="24"/>
      <c r="D419" s="24"/>
      <c r="E419" s="24"/>
      <c r="F419" s="24"/>
      <c r="G419" s="24"/>
      <c r="H419" s="24"/>
      <c r="I419" s="24"/>
      <c r="J419" s="24"/>
    </row>
    <row r="420" spans="1:18" s="24" customFormat="1" ht="26.1" customHeight="1">
      <c r="A420" s="172"/>
      <c r="B420" s="172"/>
      <c r="K420" s="69"/>
      <c r="L420" s="69"/>
      <c r="M420" s="69"/>
      <c r="N420" s="69"/>
      <c r="O420" s="69"/>
      <c r="P420" s="69"/>
      <c r="Q420" s="69"/>
      <c r="R420" s="69"/>
    </row>
    <row r="421" spans="1:18" s="24" customFormat="1" ht="26.1" customHeight="1">
      <c r="A421" s="208"/>
      <c r="B421" s="209"/>
    </row>
    <row r="422" spans="1:18" s="69" customFormat="1" ht="26.1" customHeight="1">
      <c r="A422" s="176"/>
      <c r="B422" s="176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</row>
    <row r="423" spans="1:18" s="69" customFormat="1" ht="26.1" customHeight="1">
      <c r="A423" s="201"/>
      <c r="B423" s="202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</row>
    <row r="424" spans="1:18" s="88" customFormat="1" ht="26.1" customHeight="1">
      <c r="A424" s="201"/>
      <c r="B424" s="202"/>
      <c r="C424" s="24"/>
      <c r="D424" s="24"/>
      <c r="E424" s="24"/>
      <c r="F424" s="24"/>
      <c r="G424" s="24"/>
      <c r="H424" s="24"/>
      <c r="I424" s="24"/>
      <c r="J424" s="24"/>
      <c r="K424" s="175"/>
      <c r="L424" s="175"/>
      <c r="M424" s="175"/>
      <c r="N424" s="175"/>
      <c r="O424" s="175"/>
      <c r="P424" s="175"/>
      <c r="Q424" s="175"/>
      <c r="R424" s="175"/>
    </row>
    <row r="425" spans="1:18" s="69" customFormat="1" ht="26.1" customHeight="1">
      <c r="A425" s="201"/>
      <c r="B425" s="201"/>
      <c r="C425" s="24"/>
      <c r="D425" s="24"/>
      <c r="E425" s="24"/>
      <c r="F425" s="24"/>
      <c r="G425" s="24"/>
      <c r="H425" s="24"/>
      <c r="I425" s="24"/>
      <c r="J425" s="24"/>
      <c r="K425" s="175"/>
      <c r="L425" s="175"/>
      <c r="M425" s="175"/>
      <c r="N425" s="175"/>
      <c r="O425" s="175"/>
      <c r="P425" s="175"/>
      <c r="Q425" s="175"/>
      <c r="R425" s="175"/>
    </row>
    <row r="426" spans="1:18" s="88" customFormat="1" ht="26.1" customHeight="1">
      <c r="A426" s="176"/>
      <c r="B426" s="176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</row>
    <row r="427" spans="1:18" s="69" customFormat="1" ht="26.1" customHeight="1">
      <c r="A427" s="176"/>
      <c r="B427" s="176"/>
      <c r="C427" s="24"/>
      <c r="D427" s="24"/>
      <c r="E427" s="24"/>
      <c r="F427" s="24"/>
      <c r="G427" s="24"/>
      <c r="H427" s="24"/>
      <c r="I427" s="24"/>
      <c r="J427" s="24"/>
    </row>
    <row r="428" spans="1:18" s="69" customFormat="1" ht="26.1" customHeight="1">
      <c r="A428" s="201"/>
      <c r="B428" s="201"/>
      <c r="C428" s="24"/>
      <c r="D428" s="24"/>
      <c r="E428" s="24"/>
      <c r="F428" s="24"/>
      <c r="G428" s="24"/>
      <c r="H428" s="24"/>
      <c r="I428" s="24"/>
      <c r="J428" s="24"/>
    </row>
    <row r="429" spans="1:18" s="24" customFormat="1" ht="26.1" customHeight="1">
      <c r="A429" s="201"/>
      <c r="B429" s="201"/>
      <c r="K429" s="69"/>
      <c r="L429" s="69"/>
      <c r="M429" s="69"/>
      <c r="N429" s="69"/>
      <c r="O429" s="69"/>
      <c r="P429" s="69"/>
      <c r="Q429" s="69"/>
      <c r="R429" s="69"/>
    </row>
    <row r="430" spans="1:18" s="69" customFormat="1" ht="26.1" customHeight="1">
      <c r="A430" s="176"/>
      <c r="B430" s="176"/>
      <c r="C430" s="24"/>
      <c r="D430" s="24"/>
      <c r="E430" s="24"/>
      <c r="F430" s="24"/>
      <c r="G430" s="24"/>
      <c r="H430" s="24"/>
      <c r="I430" s="24"/>
      <c r="J430" s="24"/>
    </row>
    <row r="431" spans="1:18" s="69" customFormat="1" ht="26.1" customHeight="1">
      <c r="A431" s="176"/>
      <c r="B431" s="177"/>
      <c r="C431" s="24"/>
      <c r="D431" s="24"/>
      <c r="E431" s="24"/>
      <c r="F431" s="24"/>
      <c r="G431" s="24"/>
      <c r="H431" s="24"/>
      <c r="I431" s="24"/>
      <c r="J431" s="24"/>
    </row>
    <row r="432" spans="1:18" s="69" customFormat="1" ht="26.1" customHeight="1">
      <c r="A432" s="176"/>
      <c r="B432" s="177"/>
      <c r="C432" s="24"/>
      <c r="D432" s="24"/>
      <c r="E432" s="24"/>
      <c r="F432" s="24"/>
      <c r="G432" s="24"/>
      <c r="H432" s="24"/>
      <c r="I432" s="24"/>
      <c r="J432" s="24"/>
    </row>
    <row r="433" spans="1:18" s="24" customFormat="1" ht="26.1" customHeight="1">
      <c r="A433" s="176"/>
      <c r="B433" s="177"/>
      <c r="K433" s="69"/>
      <c r="L433" s="69"/>
      <c r="M433" s="69"/>
      <c r="N433" s="69"/>
      <c r="O433" s="69"/>
      <c r="P433" s="69"/>
      <c r="Q433" s="69"/>
      <c r="R433" s="69"/>
    </row>
    <row r="434" spans="1:18" s="69" customFormat="1" ht="26.1" customHeight="1">
      <c r="A434" s="176"/>
      <c r="B434" s="177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</row>
    <row r="435" spans="1:18" s="69" customFormat="1" ht="49.5" customHeight="1">
      <c r="A435" s="176"/>
      <c r="B435" s="177"/>
      <c r="C435" s="24"/>
      <c r="D435" s="24"/>
      <c r="E435" s="24"/>
      <c r="F435" s="24"/>
      <c r="G435" s="24"/>
      <c r="H435" s="24"/>
      <c r="I435" s="24"/>
      <c r="J435" s="24"/>
    </row>
    <row r="436" spans="1:18" s="69" customFormat="1" ht="29.25" customHeight="1">
      <c r="A436" s="176"/>
      <c r="B436" s="177"/>
      <c r="C436" s="24"/>
      <c r="D436" s="24"/>
      <c r="E436" s="24"/>
      <c r="F436" s="24"/>
      <c r="G436" s="24"/>
      <c r="H436" s="24"/>
      <c r="I436" s="24"/>
      <c r="J436" s="24"/>
    </row>
    <row r="437" spans="1:18" s="24" customFormat="1" ht="26.1" customHeight="1">
      <c r="A437" s="176"/>
      <c r="B437" s="177"/>
      <c r="K437" s="69"/>
      <c r="L437" s="69"/>
      <c r="M437" s="69"/>
      <c r="N437" s="69"/>
      <c r="O437" s="69"/>
      <c r="P437" s="69"/>
      <c r="Q437" s="69"/>
      <c r="R437" s="69"/>
    </row>
    <row r="438" spans="1:18" s="24" customFormat="1" ht="26.1" customHeight="1">
      <c r="A438" s="176"/>
      <c r="B438" s="176"/>
    </row>
    <row r="439" spans="1:18" s="24" customFormat="1" ht="26.1" customHeight="1">
      <c r="A439" s="176"/>
      <c r="B439" s="177"/>
      <c r="K439" s="69"/>
      <c r="L439" s="69"/>
      <c r="M439" s="69"/>
      <c r="N439" s="69"/>
      <c r="O439" s="69"/>
      <c r="P439" s="69"/>
      <c r="Q439" s="69"/>
      <c r="R439" s="69"/>
    </row>
    <row r="440" spans="1:18" s="24" customFormat="1" ht="26.1" customHeight="1">
      <c r="A440" s="176"/>
      <c r="B440" s="177"/>
      <c r="K440" s="69"/>
      <c r="L440" s="69"/>
      <c r="M440" s="69"/>
      <c r="N440" s="69"/>
      <c r="O440" s="69"/>
      <c r="P440" s="69"/>
      <c r="Q440" s="69"/>
      <c r="R440" s="69"/>
    </row>
    <row r="441" spans="1:18" s="24" customFormat="1" ht="26.1" customHeight="1">
      <c r="A441" s="176"/>
      <c r="B441" s="177"/>
      <c r="K441" s="69"/>
      <c r="L441" s="69"/>
      <c r="M441" s="69"/>
      <c r="N441" s="69"/>
      <c r="O441" s="69"/>
      <c r="P441" s="69"/>
      <c r="Q441" s="69"/>
      <c r="R441" s="69"/>
    </row>
    <row r="442" spans="1:18" s="24" customFormat="1" ht="26.1" customHeight="1">
      <c r="A442" s="176"/>
      <c r="B442" s="176"/>
      <c r="K442" s="73"/>
      <c r="L442" s="73"/>
      <c r="M442" s="73"/>
      <c r="N442" s="73"/>
      <c r="O442" s="73"/>
      <c r="P442" s="73"/>
      <c r="Q442" s="73"/>
      <c r="R442" s="73"/>
    </row>
    <row r="443" spans="1:18" s="69" customFormat="1" ht="26.1" customHeight="1">
      <c r="A443" s="176"/>
      <c r="B443" s="177"/>
      <c r="C443" s="24"/>
      <c r="D443" s="24"/>
      <c r="E443" s="24"/>
      <c r="F443" s="24"/>
      <c r="G443" s="24"/>
      <c r="H443" s="24"/>
      <c r="I443" s="24"/>
      <c r="J443" s="24"/>
    </row>
    <row r="444" spans="1:18" s="69" customFormat="1" ht="26.1" customHeight="1">
      <c r="A444" s="176"/>
      <c r="B444" s="177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</row>
    <row r="445" spans="1:18" s="24" customFormat="1" ht="26.1" customHeight="1">
      <c r="A445" s="176"/>
      <c r="B445" s="177"/>
    </row>
    <row r="446" spans="1:18" s="69" customFormat="1" ht="26.1" customHeight="1">
      <c r="A446" s="176"/>
      <c r="B446" s="177"/>
      <c r="C446" s="24"/>
      <c r="D446" s="24"/>
      <c r="E446" s="24"/>
      <c r="F446" s="24"/>
      <c r="G446" s="24"/>
      <c r="H446" s="24"/>
      <c r="I446" s="24"/>
      <c r="J446" s="24"/>
    </row>
    <row r="447" spans="1:18" s="69" customFormat="1" ht="26.1" customHeight="1">
      <c r="A447" s="176"/>
      <c r="B447" s="177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</row>
    <row r="448" spans="1:18" s="69" customFormat="1" ht="26.1" customHeight="1">
      <c r="A448" s="176"/>
      <c r="B448" s="176"/>
      <c r="C448" s="24"/>
      <c r="D448" s="24"/>
      <c r="E448" s="24"/>
      <c r="F448" s="24"/>
      <c r="G448" s="24"/>
      <c r="H448" s="24"/>
      <c r="I448" s="24"/>
      <c r="J448" s="24"/>
    </row>
    <row r="449" spans="1:21" s="69" customFormat="1" ht="26.1" customHeight="1">
      <c r="A449" s="176"/>
      <c r="B449" s="176"/>
      <c r="C449" s="24"/>
      <c r="D449" s="24"/>
      <c r="E449" s="24"/>
      <c r="F449" s="24"/>
      <c r="G449" s="24"/>
      <c r="H449" s="24"/>
      <c r="I449" s="24"/>
      <c r="J449" s="24"/>
      <c r="K449" s="22" t="e">
        <f>#REF!</f>
        <v>#REF!</v>
      </c>
      <c r="L449" s="24"/>
      <c r="M449" s="24"/>
      <c r="N449" s="24"/>
      <c r="O449" s="24"/>
      <c r="P449" s="24"/>
      <c r="Q449" s="24"/>
      <c r="R449" s="24"/>
    </row>
    <row r="450" spans="1:21" s="69" customFormat="1" ht="26.1" customHeight="1">
      <c r="A450" s="176"/>
      <c r="B450" s="177"/>
      <c r="C450" s="24"/>
      <c r="D450" s="24"/>
      <c r="E450" s="24"/>
      <c r="F450" s="24"/>
      <c r="G450" s="24"/>
      <c r="H450" s="24"/>
      <c r="I450" s="24"/>
      <c r="J450" s="24"/>
    </row>
    <row r="451" spans="1:21" s="69" customFormat="1" ht="26.1" customHeight="1">
      <c r="A451" s="176"/>
      <c r="B451" s="176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</row>
    <row r="452" spans="1:21" s="69" customFormat="1" ht="26.1" customHeight="1">
      <c r="A452" s="176"/>
      <c r="B452" s="177"/>
      <c r="C452" s="24"/>
      <c r="D452" s="24"/>
      <c r="E452" s="24"/>
      <c r="F452" s="24"/>
      <c r="G452" s="24"/>
      <c r="H452" s="24"/>
      <c r="I452" s="24"/>
      <c r="J452" s="24"/>
    </row>
    <row r="453" spans="1:21" s="24" customFormat="1" ht="26.1" customHeight="1">
      <c r="A453" s="176"/>
      <c r="B453" s="176"/>
      <c r="K453" s="69"/>
      <c r="L453" s="69"/>
      <c r="M453" s="69"/>
      <c r="N453" s="69"/>
      <c r="O453" s="69"/>
      <c r="P453" s="69"/>
      <c r="Q453" s="69"/>
      <c r="R453" s="69"/>
    </row>
    <row r="454" spans="1:21" s="69" customFormat="1" ht="26.1" customHeight="1">
      <c r="A454" s="176"/>
      <c r="B454" s="177"/>
      <c r="C454" s="24"/>
      <c r="D454" s="24"/>
      <c r="E454" s="24"/>
      <c r="F454" s="24"/>
      <c r="G454" s="24"/>
      <c r="H454" s="24"/>
      <c r="I454" s="24"/>
      <c r="J454" s="24"/>
    </row>
    <row r="455" spans="1:21" s="24" customFormat="1" ht="26.1" customHeight="1">
      <c r="A455" s="176"/>
      <c r="B455" s="176"/>
    </row>
    <row r="456" spans="1:21" s="69" customFormat="1" ht="26.1" customHeight="1">
      <c r="A456" s="176"/>
      <c r="B456" s="177"/>
      <c r="C456" s="24"/>
      <c r="D456" s="24"/>
      <c r="E456" s="24"/>
      <c r="F456" s="24"/>
      <c r="G456" s="24"/>
      <c r="H456" s="24"/>
      <c r="I456" s="24"/>
      <c r="J456" s="24"/>
    </row>
    <row r="457" spans="1:21" s="69" customFormat="1" ht="26.1" customHeight="1">
      <c r="A457" s="176"/>
      <c r="B457" s="177"/>
      <c r="C457" s="24"/>
      <c r="D457" s="24"/>
      <c r="E457" s="24"/>
      <c r="F457" s="24"/>
      <c r="G457" s="24"/>
      <c r="H457" s="24"/>
      <c r="I457" s="24"/>
      <c r="J457" s="24"/>
    </row>
    <row r="458" spans="1:21" s="123" customFormat="1" ht="26.1" customHeight="1">
      <c r="A458" s="176"/>
      <c r="B458" s="177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</row>
    <row r="459" spans="1:21" s="69" customFormat="1" ht="26.1" customHeight="1">
      <c r="A459" s="176"/>
      <c r="B459" s="176"/>
      <c r="C459" s="24"/>
      <c r="D459" s="24"/>
      <c r="E459" s="24"/>
      <c r="F459" s="24"/>
      <c r="G459" s="24"/>
      <c r="H459" s="24"/>
      <c r="I459" s="24"/>
      <c r="J459" s="24"/>
    </row>
    <row r="460" spans="1:21" s="69" customFormat="1" ht="26.1" customHeight="1">
      <c r="A460" s="176"/>
      <c r="B460" s="177"/>
      <c r="C460" s="24"/>
      <c r="D460" s="24"/>
      <c r="E460" s="24"/>
      <c r="F460" s="24"/>
      <c r="G460" s="24"/>
      <c r="H460" s="24"/>
      <c r="I460" s="24"/>
      <c r="J460" s="24"/>
    </row>
    <row r="461" spans="1:21" s="69" customFormat="1" ht="26.1" customHeight="1">
      <c r="A461" s="210"/>
      <c r="B461" s="177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</row>
    <row r="462" spans="1:21" s="69" customFormat="1" ht="26.1" customHeight="1">
      <c r="A462" s="176"/>
      <c r="B462" s="176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</row>
    <row r="463" spans="1:21" s="24" customFormat="1" ht="26.1" customHeight="1">
      <c r="A463" s="176"/>
      <c r="B463" s="177"/>
    </row>
    <row r="464" spans="1:21" s="24" customFormat="1" ht="26.1" customHeight="1">
      <c r="A464" s="176"/>
      <c r="B464" s="177"/>
      <c r="K464" s="69"/>
      <c r="L464" s="69"/>
      <c r="M464" s="69"/>
      <c r="N464" s="69"/>
      <c r="O464" s="69"/>
      <c r="P464" s="69"/>
      <c r="Q464" s="69"/>
      <c r="R464" s="69"/>
    </row>
    <row r="465" spans="1:18" s="69" customFormat="1" ht="26.1" customHeight="1">
      <c r="A465" s="176"/>
      <c r="B465" s="176"/>
      <c r="C465" s="24"/>
      <c r="D465" s="24"/>
      <c r="E465" s="24"/>
      <c r="F465" s="24"/>
      <c r="G465" s="24"/>
      <c r="H465" s="24"/>
      <c r="I465" s="24"/>
      <c r="J465" s="24"/>
      <c r="K465" s="175"/>
      <c r="L465" s="175"/>
      <c r="M465" s="175"/>
      <c r="N465" s="175"/>
      <c r="O465" s="175"/>
      <c r="P465" s="175"/>
      <c r="Q465" s="175"/>
      <c r="R465" s="175"/>
    </row>
    <row r="466" spans="1:18" s="24" customFormat="1" ht="26.1" customHeight="1">
      <c r="A466" s="176"/>
      <c r="B466" s="176"/>
      <c r="K466" s="69"/>
      <c r="L466" s="69"/>
      <c r="M466" s="69"/>
      <c r="N466" s="69"/>
      <c r="O466" s="69"/>
      <c r="P466" s="69"/>
      <c r="Q466" s="69"/>
      <c r="R466" s="69"/>
    </row>
    <row r="467" spans="1:18" s="69" customFormat="1" ht="26.1" customHeight="1">
      <c r="A467" s="176"/>
      <c r="B467" s="176"/>
      <c r="C467" s="24"/>
      <c r="D467" s="24"/>
      <c r="E467" s="24"/>
      <c r="F467" s="24"/>
      <c r="G467" s="24"/>
      <c r="H467" s="24"/>
      <c r="I467" s="24"/>
      <c r="J467" s="24"/>
    </row>
    <row r="468" spans="1:18" s="69" customFormat="1" ht="26.1" customHeight="1">
      <c r="A468" s="176"/>
      <c r="B468" s="177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</row>
    <row r="469" spans="1:18" s="24" customFormat="1" ht="26.1" customHeight="1">
      <c r="A469" s="176"/>
      <c r="B469" s="176"/>
      <c r="K469" s="69"/>
      <c r="L469" s="69"/>
      <c r="M469" s="69"/>
      <c r="N469" s="69"/>
      <c r="O469" s="69"/>
      <c r="P469" s="69"/>
      <c r="Q469" s="69"/>
      <c r="R469" s="69"/>
    </row>
    <row r="470" spans="1:18" s="69" customFormat="1" ht="26.1" customHeight="1">
      <c r="A470" s="176"/>
      <c r="B470" s="177"/>
      <c r="C470" s="24"/>
      <c r="D470" s="24"/>
      <c r="E470" s="24"/>
      <c r="F470" s="24"/>
      <c r="G470" s="24"/>
      <c r="H470" s="24"/>
      <c r="I470" s="24"/>
      <c r="J470" s="24"/>
    </row>
    <row r="471" spans="1:18" s="24" customFormat="1" ht="26.1" customHeight="1">
      <c r="A471" s="176"/>
      <c r="B471" s="177"/>
    </row>
    <row r="472" spans="1:18" s="69" customFormat="1" ht="36.75" customHeight="1">
      <c r="A472" s="176"/>
      <c r="B472" s="176"/>
      <c r="C472" s="24"/>
      <c r="D472" s="24"/>
      <c r="E472" s="24"/>
      <c r="F472" s="24"/>
      <c r="G472" s="24"/>
      <c r="H472" s="24"/>
      <c r="I472" s="24"/>
      <c r="J472" s="24"/>
    </row>
    <row r="473" spans="1:18" s="69" customFormat="1" ht="26.1" customHeight="1">
      <c r="A473" s="176"/>
      <c r="B473" s="177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 s="24" customFormat="1" ht="26.1" customHeight="1">
      <c r="A474" s="176"/>
      <c r="B474" s="177"/>
    </row>
    <row r="475" spans="1:18" s="24" customFormat="1" ht="26.1" customHeight="1">
      <c r="A475" s="176"/>
      <c r="B475" s="176"/>
      <c r="K475" s="69"/>
      <c r="L475" s="69"/>
      <c r="M475" s="69"/>
      <c r="N475" s="69"/>
      <c r="O475" s="69"/>
      <c r="P475" s="69"/>
      <c r="Q475" s="69"/>
      <c r="R475" s="69"/>
    </row>
    <row r="476" spans="1:18" s="24" customFormat="1" ht="26.1" customHeight="1">
      <c r="A476" s="176"/>
      <c r="B476" s="177"/>
      <c r="K476" s="69"/>
      <c r="L476" s="69"/>
      <c r="M476" s="69"/>
      <c r="N476" s="69"/>
      <c r="O476" s="69"/>
      <c r="P476" s="69"/>
      <c r="Q476" s="69"/>
      <c r="R476" s="69"/>
    </row>
    <row r="477" spans="1:18" s="69" customFormat="1" ht="26.1" customHeight="1">
      <c r="A477" s="176"/>
      <c r="B477" s="176"/>
      <c r="C477" s="24"/>
      <c r="D477" s="24"/>
      <c r="E477" s="24"/>
      <c r="F477" s="24"/>
      <c r="G477" s="24"/>
      <c r="H477" s="24"/>
      <c r="I477" s="24"/>
      <c r="J477" s="24"/>
    </row>
    <row r="478" spans="1:18" s="69" customFormat="1" ht="26.1" customHeight="1">
      <c r="A478" s="176"/>
      <c r="B478" s="176"/>
      <c r="C478" s="24"/>
      <c r="D478" s="24"/>
      <c r="E478" s="24"/>
      <c r="F478" s="24"/>
      <c r="G478" s="24"/>
      <c r="H478" s="24"/>
      <c r="I478" s="24"/>
      <c r="J478" s="24"/>
    </row>
    <row r="479" spans="1:18" s="175" customFormat="1" ht="26.1" customHeight="1">
      <c r="A479" s="176"/>
      <c r="B479" s="177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</row>
    <row r="480" spans="1:18" s="69" customFormat="1" ht="26.1" customHeight="1">
      <c r="A480" s="176"/>
      <c r="B480" s="177"/>
      <c r="C480" s="24"/>
      <c r="D480" s="24"/>
      <c r="E480" s="24"/>
      <c r="F480" s="24"/>
      <c r="G480" s="24"/>
      <c r="H480" s="24"/>
      <c r="I480" s="24"/>
      <c r="J480" s="24"/>
    </row>
    <row r="481" spans="1:18" s="69" customFormat="1" ht="26.1" customHeight="1">
      <c r="A481" s="176"/>
      <c r="B481" s="177"/>
      <c r="C481" s="24"/>
      <c r="D481" s="24"/>
      <c r="E481" s="24"/>
      <c r="F481" s="24"/>
      <c r="G481" s="24"/>
      <c r="H481" s="24"/>
      <c r="I481" s="24"/>
      <c r="J481" s="24"/>
      <c r="K481" s="175"/>
      <c r="L481" s="175"/>
      <c r="M481" s="175"/>
      <c r="N481" s="175"/>
      <c r="O481" s="175"/>
      <c r="P481" s="175"/>
      <c r="Q481" s="175"/>
      <c r="R481" s="175"/>
    </row>
    <row r="482" spans="1:18" s="24" customFormat="1" ht="26.1" customHeight="1">
      <c r="A482" s="181"/>
      <c r="B482" s="182"/>
      <c r="K482" s="69"/>
      <c r="L482" s="69"/>
      <c r="M482" s="69"/>
      <c r="N482" s="69"/>
      <c r="O482" s="69"/>
      <c r="P482" s="69"/>
      <c r="Q482" s="69"/>
      <c r="R482" s="69"/>
    </row>
    <row r="483" spans="1:18" s="69" customFormat="1" ht="26.1" customHeight="1">
      <c r="A483" s="185"/>
      <c r="B483" s="185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</row>
    <row r="484" spans="1:18" s="24" customFormat="1" ht="26.1" customHeight="1">
      <c r="A484" s="211"/>
      <c r="B484" s="212"/>
      <c r="K484" s="69"/>
      <c r="L484" s="69"/>
      <c r="M484" s="69"/>
      <c r="N484" s="69"/>
      <c r="O484" s="69"/>
      <c r="P484" s="69"/>
      <c r="Q484" s="69"/>
      <c r="R484" s="69"/>
    </row>
    <row r="485" spans="1:18" s="69" customFormat="1" ht="26.1" customHeight="1">
      <c r="A485" s="187"/>
      <c r="B485" s="187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</row>
    <row r="486" spans="1:18" s="24" customFormat="1" ht="26.1" customHeight="1">
      <c r="A486" s="185"/>
      <c r="B486" s="186"/>
    </row>
    <row r="487" spans="1:18" s="69" customFormat="1" ht="31.5" customHeight="1">
      <c r="A487" s="185"/>
      <c r="B487" s="185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</row>
    <row r="488" spans="1:18" s="69" customFormat="1" ht="26.1" customHeight="1">
      <c r="A488" s="185"/>
      <c r="B488" s="186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</row>
    <row r="489" spans="1:18" s="24" customFormat="1" ht="26.1" customHeight="1">
      <c r="A489" s="185"/>
      <c r="B489" s="185"/>
    </row>
    <row r="490" spans="1:18" s="69" customFormat="1" ht="26.1" customHeight="1">
      <c r="A490" s="185"/>
      <c r="B490" s="185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</row>
    <row r="491" spans="1:18" s="73" customFormat="1" ht="42.75" customHeight="1">
      <c r="A491" s="185"/>
      <c r="B491" s="185"/>
      <c r="C491" s="24"/>
      <c r="D491" s="24"/>
      <c r="E491" s="24"/>
      <c r="F491" s="24"/>
      <c r="G491" s="24"/>
      <c r="H491" s="24"/>
      <c r="I491" s="24"/>
      <c r="J491" s="24"/>
      <c r="K491" s="69"/>
      <c r="L491" s="69"/>
      <c r="M491" s="69"/>
      <c r="N491" s="69"/>
      <c r="O491" s="69"/>
      <c r="P491" s="69"/>
      <c r="Q491" s="69"/>
      <c r="R491" s="69"/>
    </row>
    <row r="492" spans="1:18" s="24" customFormat="1" ht="42.75" customHeight="1">
      <c r="A492" s="185"/>
      <c r="B492" s="185"/>
      <c r="K492" s="69"/>
      <c r="L492" s="69"/>
      <c r="M492" s="69"/>
      <c r="N492" s="69"/>
      <c r="O492" s="69"/>
      <c r="P492" s="69"/>
      <c r="Q492" s="69"/>
      <c r="R492" s="69"/>
    </row>
    <row r="493" spans="1:18" s="69" customFormat="1" ht="26.1" customHeight="1">
      <c r="A493" s="185"/>
      <c r="B493" s="185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</row>
    <row r="494" spans="1:18" s="24" customFormat="1" ht="26.1" customHeight="1">
      <c r="A494" s="185"/>
      <c r="B494" s="185"/>
    </row>
    <row r="495" spans="1:18" s="69" customFormat="1" ht="26.1" customHeight="1">
      <c r="A495" s="185"/>
      <c r="B495" s="186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</row>
    <row r="496" spans="1:18" s="69" customFormat="1" ht="26.1" customHeight="1">
      <c r="A496" s="185"/>
      <c r="B496" s="186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</row>
    <row r="497" spans="1:18" s="24" customFormat="1" ht="26.1" customHeight="1">
      <c r="A497" s="185"/>
      <c r="B497" s="185"/>
      <c r="K497" s="69"/>
      <c r="L497" s="69"/>
      <c r="M497" s="69"/>
      <c r="N497" s="69"/>
      <c r="O497" s="69"/>
      <c r="P497" s="69"/>
      <c r="Q497" s="69"/>
      <c r="R497" s="69"/>
    </row>
    <row r="498" spans="1:18" s="69" customFormat="1" ht="26.1" customHeight="1">
      <c r="A498" s="185"/>
      <c r="B498" s="185"/>
      <c r="C498" s="24"/>
      <c r="D498" s="24"/>
      <c r="E498" s="24"/>
      <c r="F498" s="24"/>
      <c r="G498" s="24"/>
      <c r="H498" s="24"/>
      <c r="I498" s="24"/>
      <c r="J498" s="24"/>
    </row>
    <row r="499" spans="1:18" s="69" customFormat="1" ht="26.1" customHeight="1">
      <c r="A499" s="185"/>
      <c r="B499" s="185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</row>
    <row r="500" spans="1:18" s="69" customFormat="1" ht="36" customHeight="1">
      <c r="A500" s="185"/>
      <c r="B500" s="185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</row>
    <row r="501" spans="1:18" s="69" customFormat="1" ht="26.1" customHeight="1">
      <c r="A501" s="185"/>
      <c r="B501" s="186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</row>
    <row r="502" spans="1:18" s="24" customFormat="1" ht="26.1" customHeight="1">
      <c r="A502" s="185"/>
      <c r="B502" s="186"/>
      <c r="K502" s="69"/>
      <c r="L502" s="69"/>
      <c r="M502" s="69"/>
      <c r="N502" s="69"/>
      <c r="O502" s="69"/>
      <c r="P502" s="69"/>
      <c r="Q502" s="69"/>
      <c r="R502" s="69"/>
    </row>
    <row r="503" spans="1:18" s="69" customFormat="1" ht="26.1" customHeight="1">
      <c r="A503" s="185"/>
      <c r="B503" s="185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</row>
    <row r="504" spans="1:18" s="24" customFormat="1" ht="26.1" customHeight="1">
      <c r="A504" s="185"/>
      <c r="B504" s="185"/>
    </row>
    <row r="505" spans="1:18" s="69" customFormat="1" ht="37.5" customHeight="1">
      <c r="A505" s="185"/>
      <c r="B505" s="185"/>
      <c r="C505" s="24"/>
      <c r="D505" s="24"/>
      <c r="E505" s="24"/>
      <c r="F505" s="24"/>
      <c r="G505" s="24"/>
      <c r="H505" s="24"/>
      <c r="I505" s="24"/>
      <c r="J505" s="24"/>
    </row>
    <row r="506" spans="1:18" s="24" customFormat="1" ht="42" customHeight="1">
      <c r="A506" s="185"/>
      <c r="B506" s="186"/>
      <c r="K506" s="69"/>
      <c r="L506" s="69"/>
      <c r="M506" s="69"/>
      <c r="N506" s="69"/>
      <c r="O506" s="69"/>
      <c r="P506" s="69"/>
      <c r="Q506" s="69"/>
      <c r="R506" s="69"/>
    </row>
    <row r="507" spans="1:18" s="69" customFormat="1" ht="45" customHeight="1">
      <c r="A507" s="185"/>
      <c r="B507" s="185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</row>
    <row r="508" spans="1:18" s="24" customFormat="1" ht="32.25" customHeight="1">
      <c r="A508" s="185"/>
      <c r="B508" s="185"/>
      <c r="K508" s="69"/>
      <c r="L508" s="69"/>
      <c r="M508" s="69"/>
      <c r="N508" s="69"/>
      <c r="O508" s="69"/>
      <c r="P508" s="69"/>
      <c r="Q508" s="69"/>
      <c r="R508" s="69"/>
    </row>
    <row r="509" spans="1:18" s="24" customFormat="1" ht="26.1" customHeight="1">
      <c r="A509" s="185"/>
      <c r="B509" s="186"/>
      <c r="K509" s="69"/>
      <c r="L509" s="69"/>
      <c r="M509" s="69"/>
      <c r="N509" s="69"/>
      <c r="O509" s="69"/>
      <c r="P509" s="69"/>
      <c r="Q509" s="69"/>
      <c r="R509" s="69"/>
    </row>
    <row r="510" spans="1:18" s="24" customFormat="1" ht="26.1" customHeight="1">
      <c r="A510" s="185"/>
      <c r="B510" s="186"/>
    </row>
    <row r="511" spans="1:18" s="24" customFormat="1" ht="26.1" customHeight="1">
      <c r="A511" s="188"/>
      <c r="B511" s="188"/>
      <c r="K511" s="69"/>
      <c r="L511" s="69"/>
      <c r="M511" s="69"/>
      <c r="N511" s="69"/>
      <c r="O511" s="69"/>
      <c r="P511" s="69"/>
      <c r="Q511" s="69"/>
      <c r="R511" s="69"/>
    </row>
    <row r="512" spans="1:18" s="24" customFormat="1" ht="26.1" customHeight="1">
      <c r="A512" s="188"/>
      <c r="B512" s="189"/>
      <c r="K512" s="69"/>
      <c r="L512" s="69"/>
      <c r="M512" s="69"/>
      <c r="N512" s="69"/>
      <c r="O512" s="69"/>
      <c r="P512" s="69"/>
      <c r="Q512" s="69"/>
      <c r="R512" s="69"/>
    </row>
    <row r="513" spans="1:18" s="24" customFormat="1" ht="26.1" customHeight="1">
      <c r="A513" s="176"/>
      <c r="B513" s="177"/>
    </row>
    <row r="514" spans="1:18" s="69" customFormat="1" ht="26.1" customHeight="1">
      <c r="A514" s="176"/>
      <c r="B514" s="176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</row>
    <row r="515" spans="1:18" s="69" customFormat="1" ht="26.1" customHeight="1">
      <c r="A515" s="176"/>
      <c r="B515" s="177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</row>
    <row r="516" spans="1:18" s="69" customFormat="1" ht="26.1" customHeight="1">
      <c r="A516" s="176"/>
      <c r="B516" s="177"/>
      <c r="C516" s="24"/>
      <c r="D516" s="24"/>
      <c r="E516" s="24"/>
      <c r="F516" s="24"/>
      <c r="G516" s="24"/>
      <c r="H516" s="24"/>
      <c r="I516" s="24"/>
      <c r="J516" s="24"/>
    </row>
    <row r="517" spans="1:18" s="69" customFormat="1" ht="26.1" customHeight="1">
      <c r="A517" s="176"/>
      <c r="B517" s="176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</row>
    <row r="518" spans="1:18" s="69" customFormat="1" ht="26.1" customHeight="1">
      <c r="A518" s="176"/>
      <c r="B518" s="176"/>
      <c r="C518" s="24"/>
      <c r="D518" s="24"/>
      <c r="E518" s="24"/>
      <c r="F518" s="24"/>
      <c r="G518" s="24"/>
      <c r="H518" s="24"/>
      <c r="I518" s="24"/>
      <c r="J518" s="24"/>
    </row>
    <row r="519" spans="1:18" s="24" customFormat="1" ht="26.1" customHeight="1">
      <c r="A519" s="176"/>
      <c r="B519" s="176"/>
      <c r="K519" s="190" t="e">
        <f>#REF!</f>
        <v>#REF!</v>
      </c>
      <c r="L519" s="69"/>
      <c r="M519" s="69"/>
      <c r="N519" s="69"/>
      <c r="O519" s="69"/>
      <c r="P519" s="69"/>
      <c r="Q519" s="69"/>
      <c r="R519" s="69"/>
    </row>
    <row r="520" spans="1:18" s="69" customFormat="1" ht="26.1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</row>
    <row r="521" spans="1:18" s="69" customFormat="1" ht="35.25" customHeight="1">
      <c r="A521" s="176"/>
      <c r="B521" s="176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</row>
    <row r="522" spans="1:18" s="24" customFormat="1" ht="26.1" customHeight="1">
      <c r="A522" s="176"/>
      <c r="B522" s="177"/>
      <c r="K522" s="69"/>
      <c r="L522" s="69"/>
      <c r="M522" s="69"/>
      <c r="N522" s="69"/>
      <c r="O522" s="69"/>
      <c r="P522" s="69"/>
      <c r="Q522" s="69"/>
      <c r="R522" s="69"/>
    </row>
    <row r="523" spans="1:18" s="69" customFormat="1" ht="26.1" customHeight="1">
      <c r="A523" s="176"/>
      <c r="B523" s="177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</row>
    <row r="524" spans="1:18" s="69" customFormat="1" ht="26.1" customHeight="1">
      <c r="A524" s="176"/>
      <c r="B524" s="177"/>
      <c r="C524" s="24"/>
      <c r="D524" s="24"/>
      <c r="E524" s="24"/>
      <c r="F524" s="24"/>
      <c r="G524" s="24"/>
      <c r="H524" s="24"/>
      <c r="I524" s="24"/>
      <c r="J524" s="24"/>
    </row>
    <row r="525" spans="1:18" s="69" customFormat="1" ht="26.1" customHeight="1">
      <c r="A525" s="176"/>
      <c r="B525" s="176"/>
      <c r="C525" s="24"/>
      <c r="D525" s="24"/>
      <c r="E525" s="24"/>
      <c r="F525" s="24"/>
      <c r="G525" s="24"/>
      <c r="H525" s="24"/>
      <c r="I525" s="24"/>
      <c r="J525" s="24"/>
    </row>
    <row r="526" spans="1:18" s="69" customFormat="1" ht="26.1" customHeight="1">
      <c r="A526" s="176"/>
      <c r="B526" s="177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</row>
    <row r="527" spans="1:18" s="69" customFormat="1" ht="26.1" customHeight="1">
      <c r="A527" s="176"/>
      <c r="B527" s="176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</row>
    <row r="528" spans="1:18" s="24" customFormat="1" ht="26.1" customHeight="1">
      <c r="A528" s="176"/>
      <c r="B528" s="177"/>
    </row>
    <row r="529" spans="1:18" s="24" customFormat="1" ht="32.25" customHeight="1">
      <c r="A529" s="176"/>
      <c r="B529" s="177"/>
      <c r="K529" s="69"/>
      <c r="L529" s="69"/>
      <c r="M529" s="69"/>
      <c r="N529" s="69"/>
      <c r="O529" s="69"/>
      <c r="P529" s="69"/>
      <c r="Q529" s="69"/>
      <c r="R529" s="69"/>
    </row>
    <row r="530" spans="1:18" s="69" customFormat="1" ht="26.1" customHeight="1">
      <c r="A530" s="176"/>
      <c r="B530" s="176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</row>
    <row r="531" spans="1:18" s="24" customFormat="1" ht="26.1" customHeight="1">
      <c r="A531" s="176"/>
      <c r="B531" s="176"/>
      <c r="K531" s="69"/>
      <c r="L531" s="69"/>
      <c r="M531" s="69"/>
      <c r="N531" s="69"/>
      <c r="O531" s="69"/>
      <c r="P531" s="69"/>
      <c r="Q531" s="69"/>
      <c r="R531" s="69"/>
    </row>
    <row r="532" spans="1:18" s="69" customFormat="1" ht="26.1" customHeight="1">
      <c r="A532" s="176"/>
      <c r="B532" s="176"/>
      <c r="C532" s="24"/>
      <c r="D532" s="24"/>
      <c r="E532" s="24"/>
      <c r="F532" s="24"/>
      <c r="G532" s="24"/>
      <c r="H532" s="24"/>
      <c r="I532" s="24"/>
      <c r="J532" s="24"/>
    </row>
    <row r="533" spans="1:18" s="24" customFormat="1" ht="26.1" customHeight="1">
      <c r="A533" s="176"/>
      <c r="B533" s="177"/>
      <c r="K533" s="69"/>
      <c r="L533" s="69"/>
      <c r="M533" s="69"/>
      <c r="N533" s="69"/>
      <c r="O533" s="69"/>
      <c r="P533" s="69"/>
      <c r="Q533" s="69"/>
      <c r="R533" s="69"/>
    </row>
    <row r="534" spans="1:18" s="69" customFormat="1" ht="26.1" customHeight="1">
      <c r="A534" s="176"/>
      <c r="B534" s="176"/>
      <c r="C534" s="24"/>
      <c r="D534" s="24"/>
      <c r="E534" s="24"/>
      <c r="F534" s="24"/>
      <c r="G534" s="24"/>
      <c r="H534" s="24"/>
      <c r="I534" s="24"/>
      <c r="J534" s="24"/>
    </row>
    <row r="535" spans="1:18" s="24" customFormat="1" ht="26.1" customHeight="1">
      <c r="A535" s="176"/>
      <c r="B535" s="177"/>
    </row>
    <row r="536" spans="1:18" s="69" customFormat="1" ht="26.1" customHeight="1">
      <c r="A536" s="176"/>
      <c r="B536" s="177"/>
      <c r="C536" s="24"/>
      <c r="D536" s="24"/>
      <c r="E536" s="24"/>
      <c r="F536" s="24"/>
      <c r="G536" s="24"/>
      <c r="H536" s="24"/>
      <c r="I536" s="24"/>
      <c r="J536" s="24"/>
    </row>
    <row r="537" spans="1:18" s="69" customFormat="1" ht="30.75" customHeight="1">
      <c r="A537" s="176"/>
      <c r="B537" s="177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</row>
    <row r="538" spans="1:18" s="24" customFormat="1" ht="26.1" customHeight="1">
      <c r="A538" s="176"/>
      <c r="B538" s="177"/>
    </row>
    <row r="539" spans="1:18" s="69" customFormat="1" ht="26.1" customHeight="1">
      <c r="A539" s="176"/>
      <c r="B539" s="176"/>
      <c r="C539" s="24"/>
      <c r="D539" s="24"/>
      <c r="E539" s="24"/>
      <c r="F539" s="24"/>
      <c r="G539" s="24"/>
      <c r="H539" s="24"/>
      <c r="I539" s="24"/>
      <c r="J539" s="24"/>
    </row>
    <row r="540" spans="1:18" s="24" customFormat="1" ht="26.1" customHeight="1">
      <c r="A540" s="176"/>
      <c r="B540" s="177"/>
      <c r="K540" s="69"/>
      <c r="L540" s="69"/>
      <c r="M540" s="69"/>
      <c r="N540" s="69"/>
      <c r="O540" s="69"/>
      <c r="P540" s="69"/>
      <c r="Q540" s="69"/>
      <c r="R540" s="69"/>
    </row>
    <row r="541" spans="1:18" s="123" customFormat="1" ht="26.1" customHeight="1">
      <c r="A541" s="176"/>
      <c r="B541" s="176"/>
      <c r="C541" s="24"/>
      <c r="D541" s="24"/>
      <c r="E541" s="24"/>
      <c r="F541" s="24"/>
      <c r="G541" s="24"/>
      <c r="H541" s="24"/>
      <c r="I541" s="24"/>
      <c r="J541" s="24"/>
      <c r="K541" s="69"/>
      <c r="L541" s="69"/>
      <c r="M541" s="69"/>
      <c r="N541" s="69"/>
      <c r="O541" s="69"/>
      <c r="P541" s="69"/>
      <c r="Q541" s="69"/>
      <c r="R541" s="69"/>
    </row>
    <row r="542" spans="1:18" s="24" customFormat="1" ht="26.1" customHeight="1">
      <c r="A542" s="176"/>
      <c r="B542" s="176"/>
      <c r="K542" s="69"/>
      <c r="L542" s="69"/>
      <c r="M542" s="69"/>
      <c r="N542" s="69"/>
      <c r="O542" s="69"/>
      <c r="P542" s="69"/>
      <c r="Q542" s="69"/>
      <c r="R542" s="69"/>
    </row>
    <row r="543" spans="1:18" s="69" customFormat="1" ht="26.1" customHeight="1">
      <c r="A543" s="176"/>
      <c r="B543" s="177"/>
      <c r="C543" s="24"/>
      <c r="D543" s="24"/>
      <c r="E543" s="24"/>
      <c r="F543" s="24"/>
      <c r="G543" s="24"/>
      <c r="H543" s="24"/>
      <c r="I543" s="24"/>
      <c r="J543" s="24"/>
    </row>
    <row r="544" spans="1:18" s="24" customFormat="1" ht="26.1" customHeight="1">
      <c r="A544" s="176"/>
      <c r="B544" s="177"/>
    </row>
    <row r="545" spans="1:18" s="69" customFormat="1" ht="26.1" customHeight="1">
      <c r="A545" s="176"/>
      <c r="B545" s="177"/>
      <c r="C545" s="24"/>
      <c r="D545" s="24"/>
      <c r="E545" s="24"/>
      <c r="F545" s="24"/>
      <c r="G545" s="24"/>
      <c r="H545" s="24"/>
      <c r="I545" s="24"/>
      <c r="J545" s="24"/>
    </row>
    <row r="546" spans="1:18" s="24" customFormat="1" ht="26.1" customHeight="1">
      <c r="A546" s="176"/>
      <c r="B546" s="177"/>
      <c r="K546" s="69"/>
      <c r="L546" s="69"/>
      <c r="M546" s="69"/>
      <c r="N546" s="69"/>
      <c r="O546" s="69"/>
      <c r="P546" s="69"/>
      <c r="Q546" s="69"/>
      <c r="R546" s="69"/>
    </row>
    <row r="547" spans="1:18" s="69" customFormat="1" ht="26.1" customHeight="1">
      <c r="A547" s="176"/>
      <c r="B547" s="177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</row>
    <row r="548" spans="1:18" s="24" customFormat="1" ht="26.1" customHeight="1">
      <c r="A548" s="176"/>
      <c r="B548" s="176"/>
      <c r="K548" s="69"/>
      <c r="L548" s="69"/>
      <c r="M548" s="69"/>
      <c r="N548" s="69"/>
      <c r="O548" s="69"/>
      <c r="P548" s="69"/>
      <c r="Q548" s="69"/>
      <c r="R548" s="69"/>
    </row>
    <row r="549" spans="1:18" s="69" customFormat="1" ht="44.25" customHeight="1">
      <c r="A549" s="176"/>
      <c r="B549" s="177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</row>
    <row r="550" spans="1:18" s="24" customFormat="1" ht="44.25" customHeight="1">
      <c r="A550" s="176"/>
      <c r="B550" s="177"/>
      <c r="K550" s="69"/>
      <c r="L550" s="69"/>
      <c r="M550" s="69"/>
      <c r="N550" s="69"/>
      <c r="O550" s="69"/>
      <c r="P550" s="69"/>
      <c r="Q550" s="69"/>
      <c r="R550" s="69"/>
    </row>
    <row r="551" spans="1:18" s="69" customFormat="1" ht="26.1" customHeight="1">
      <c r="A551" s="176"/>
      <c r="B551" s="176"/>
      <c r="C551" s="24"/>
      <c r="D551" s="24"/>
      <c r="E551" s="24"/>
      <c r="F551" s="24"/>
      <c r="G551" s="24"/>
      <c r="H551" s="24"/>
      <c r="I551" s="24"/>
      <c r="J551" s="24"/>
    </row>
    <row r="552" spans="1:18" s="73" customFormat="1" ht="26.1" customHeight="1">
      <c r="A552" s="176"/>
      <c r="B552" s="177"/>
      <c r="C552" s="24"/>
      <c r="D552" s="24"/>
      <c r="E552" s="24"/>
      <c r="F552" s="24"/>
      <c r="G552" s="24"/>
      <c r="H552" s="24"/>
      <c r="I552" s="24"/>
      <c r="J552" s="24"/>
      <c r="K552" s="69"/>
      <c r="L552" s="69"/>
      <c r="M552" s="69"/>
      <c r="N552" s="69"/>
      <c r="O552" s="69"/>
      <c r="P552" s="69"/>
      <c r="Q552" s="69"/>
      <c r="R552" s="69"/>
    </row>
    <row r="553" spans="1:18" s="69" customFormat="1" ht="26.1" customHeight="1">
      <c r="A553" s="176"/>
      <c r="B553" s="176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</row>
    <row r="554" spans="1:18" s="24" customFormat="1" ht="26.1" customHeight="1">
      <c r="A554" s="176"/>
      <c r="B554" s="177"/>
      <c r="K554" s="69"/>
      <c r="L554" s="69"/>
      <c r="M554" s="69"/>
      <c r="N554" s="69"/>
      <c r="O554" s="69"/>
      <c r="P554" s="69"/>
      <c r="Q554" s="69"/>
      <c r="R554" s="69"/>
    </row>
    <row r="555" spans="1:18" s="69" customFormat="1" ht="26.1" customHeight="1">
      <c r="A555" s="176"/>
      <c r="B555" s="177"/>
      <c r="C555" s="24"/>
      <c r="D555" s="24"/>
      <c r="E555" s="24"/>
      <c r="F555" s="24"/>
      <c r="G555" s="24"/>
      <c r="H555" s="24"/>
      <c r="I555" s="24"/>
      <c r="J555" s="24"/>
    </row>
    <row r="556" spans="1:18" s="69" customFormat="1" ht="26.1" customHeight="1">
      <c r="A556" s="176"/>
      <c r="B556" s="177"/>
      <c r="C556" s="24"/>
      <c r="D556" s="24"/>
      <c r="E556" s="24"/>
      <c r="F556" s="24"/>
      <c r="G556" s="24"/>
      <c r="H556" s="24"/>
      <c r="I556" s="24"/>
      <c r="J556" s="24"/>
    </row>
    <row r="557" spans="1:18" s="69" customFormat="1" ht="45.75" customHeight="1">
      <c r="A557" s="176"/>
      <c r="B557" s="176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</row>
    <row r="558" spans="1:18" s="24" customFormat="1" ht="45.75" customHeight="1">
      <c r="A558" s="176"/>
      <c r="B558" s="177"/>
      <c r="K558" s="69"/>
      <c r="L558" s="69"/>
      <c r="M558" s="69"/>
      <c r="N558" s="69"/>
      <c r="O558" s="69"/>
      <c r="P558" s="69"/>
      <c r="Q558" s="69"/>
      <c r="R558" s="69"/>
    </row>
    <row r="559" spans="1:18" s="69" customFormat="1" ht="26.1" customHeight="1">
      <c r="A559" s="176"/>
      <c r="B559" s="177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</row>
    <row r="560" spans="1:18" s="69" customFormat="1" ht="26.1" customHeight="1">
      <c r="A560" s="176"/>
      <c r="B560" s="177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</row>
    <row r="561" spans="1:18" s="69" customFormat="1" ht="26.1" customHeight="1">
      <c r="A561" s="176"/>
      <c r="B561" s="176"/>
      <c r="C561" s="24"/>
      <c r="D561" s="24"/>
      <c r="E561" s="24"/>
      <c r="F561" s="24"/>
      <c r="G561" s="24"/>
      <c r="H561" s="24"/>
      <c r="I561" s="24"/>
      <c r="J561" s="24"/>
    </row>
    <row r="562" spans="1:18" s="24" customFormat="1" ht="30.75" customHeight="1">
      <c r="A562" s="176"/>
      <c r="B562" s="177"/>
      <c r="K562" s="69"/>
      <c r="L562" s="69"/>
      <c r="M562" s="69"/>
      <c r="N562" s="69"/>
      <c r="O562" s="69"/>
      <c r="P562" s="69"/>
      <c r="Q562" s="69"/>
      <c r="R562" s="69"/>
    </row>
    <row r="563" spans="1:18" s="69" customFormat="1" ht="26.1" customHeight="1">
      <c r="A563" s="176"/>
      <c r="B563" s="176"/>
      <c r="C563" s="24"/>
      <c r="D563" s="24"/>
      <c r="E563" s="24"/>
      <c r="F563" s="24"/>
      <c r="G563" s="24"/>
      <c r="H563" s="24"/>
      <c r="I563" s="218"/>
      <c r="J563" s="218"/>
      <c r="K563" s="88"/>
      <c r="L563" s="88"/>
      <c r="M563" s="88"/>
      <c r="N563" s="88"/>
      <c r="O563" s="88"/>
      <c r="P563" s="88"/>
      <c r="Q563" s="88"/>
      <c r="R563" s="88"/>
    </row>
    <row r="564" spans="1:18" s="24" customFormat="1" ht="26.1" customHeight="1">
      <c r="A564" s="176"/>
      <c r="B564" s="176"/>
      <c r="K564" s="69"/>
      <c r="L564" s="69"/>
      <c r="M564" s="69"/>
      <c r="N564" s="69"/>
      <c r="O564" s="69"/>
      <c r="P564" s="69"/>
      <c r="Q564" s="69"/>
      <c r="R564" s="69"/>
    </row>
    <row r="565" spans="1:18" s="24" customFormat="1" ht="26.1" customHeight="1">
      <c r="A565" s="176"/>
      <c r="B565" s="177"/>
      <c r="I565" s="123"/>
      <c r="J565" s="123"/>
      <c r="K565" s="88"/>
      <c r="L565" s="88"/>
      <c r="M565" s="88"/>
      <c r="N565" s="88"/>
      <c r="O565" s="88"/>
      <c r="P565" s="88"/>
      <c r="Q565" s="88"/>
      <c r="R565" s="88"/>
    </row>
    <row r="566" spans="1:18" s="24" customFormat="1" ht="26.1" customHeight="1">
      <c r="A566" s="176"/>
      <c r="B566" s="177"/>
      <c r="K566" s="69"/>
      <c r="L566" s="69"/>
      <c r="M566" s="69"/>
      <c r="N566" s="69"/>
      <c r="O566" s="69"/>
      <c r="P566" s="69"/>
      <c r="Q566" s="69"/>
      <c r="R566" s="69"/>
    </row>
    <row r="567" spans="1:18" s="88" customFormat="1" ht="26.1" customHeight="1">
      <c r="A567" s="201"/>
      <c r="B567" s="202"/>
      <c r="C567" s="218"/>
      <c r="D567" s="218"/>
      <c r="E567" s="218"/>
      <c r="F567" s="218"/>
      <c r="G567" s="218"/>
      <c r="H567" s="218"/>
      <c r="I567" s="24"/>
      <c r="J567" s="24"/>
      <c r="K567" s="69"/>
      <c r="L567" s="69"/>
      <c r="M567" s="69"/>
      <c r="N567" s="69"/>
      <c r="O567" s="69"/>
      <c r="P567" s="69"/>
      <c r="Q567" s="69"/>
      <c r="R567" s="69"/>
    </row>
    <row r="568" spans="1:18" s="69" customFormat="1" ht="26.1" customHeight="1">
      <c r="A568" s="176"/>
      <c r="B568" s="177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</row>
    <row r="569" spans="1:18" s="69" customFormat="1" ht="35.25" customHeight="1">
      <c r="A569" s="201"/>
      <c r="B569" s="202"/>
      <c r="C569" s="123"/>
      <c r="D569" s="123"/>
      <c r="E569" s="123"/>
      <c r="F569" s="123"/>
      <c r="G569" s="123"/>
      <c r="H569" s="123"/>
      <c r="I569" s="24"/>
      <c r="J569" s="24"/>
    </row>
    <row r="570" spans="1:18" s="69" customFormat="1" ht="38.25" customHeight="1">
      <c r="A570" s="176"/>
      <c r="B570" s="177"/>
      <c r="C570" s="24"/>
      <c r="D570" s="24"/>
      <c r="E570" s="24"/>
      <c r="F570" s="24"/>
      <c r="G570" s="24"/>
      <c r="H570" s="24"/>
      <c r="I570" s="24"/>
      <c r="J570" s="24"/>
    </row>
    <row r="571" spans="1:18" s="69" customFormat="1" ht="29.25" customHeight="1">
      <c r="A571" s="176"/>
      <c r="B571" s="177"/>
      <c r="C571" s="24"/>
      <c r="D571" s="24"/>
      <c r="E571" s="24"/>
      <c r="F571" s="24"/>
      <c r="G571" s="24"/>
      <c r="H571" s="24"/>
      <c r="I571" s="24"/>
      <c r="J571" s="24"/>
    </row>
    <row r="572" spans="1:18" s="24" customFormat="1" ht="29.25" customHeight="1">
      <c r="A572" s="176"/>
      <c r="B572" s="176"/>
    </row>
    <row r="573" spans="1:18" s="69" customFormat="1" ht="30.75" customHeight="1">
      <c r="A573" s="176"/>
      <c r="B573" s="177"/>
      <c r="C573" s="24"/>
      <c r="D573" s="24"/>
      <c r="E573" s="24"/>
      <c r="F573" s="24"/>
      <c r="G573" s="24"/>
      <c r="H573" s="24"/>
      <c r="I573" s="24"/>
      <c r="J573" s="24"/>
    </row>
    <row r="574" spans="1:18" s="175" customFormat="1" ht="34.5" customHeight="1">
      <c r="A574" s="176"/>
      <c r="B574" s="177"/>
      <c r="C574" s="24"/>
      <c r="D574" s="24"/>
      <c r="E574" s="24"/>
      <c r="F574" s="24"/>
      <c r="G574" s="24"/>
      <c r="H574" s="24"/>
      <c r="I574" s="24"/>
      <c r="J574" s="24"/>
      <c r="K574" s="69"/>
      <c r="L574" s="69"/>
      <c r="M574" s="69"/>
      <c r="N574" s="69"/>
      <c r="O574" s="69"/>
      <c r="P574" s="69"/>
      <c r="Q574" s="69"/>
      <c r="R574" s="69"/>
    </row>
    <row r="575" spans="1:18" s="69" customFormat="1" ht="26.1" customHeight="1">
      <c r="A575" s="176"/>
      <c r="B575" s="177"/>
      <c r="C575" s="24"/>
      <c r="D575" s="24"/>
      <c r="E575" s="24"/>
      <c r="F575" s="24"/>
      <c r="G575" s="24"/>
      <c r="H575" s="24"/>
      <c r="I575" s="24"/>
      <c r="J575" s="24"/>
    </row>
    <row r="576" spans="1:18" s="69" customFormat="1" ht="35.25" customHeight="1">
      <c r="A576" s="176"/>
      <c r="B576" s="176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</row>
    <row r="577" spans="1:18" s="24" customFormat="1" ht="31.5" customHeight="1">
      <c r="A577" s="176"/>
      <c r="B577" s="177"/>
    </row>
    <row r="578" spans="1:18" s="24" customFormat="1" ht="26.1" customHeight="1">
      <c r="A578" s="176"/>
      <c r="B578" s="177"/>
    </row>
    <row r="579" spans="1:18" s="24" customFormat="1" ht="26.1" customHeight="1">
      <c r="A579" s="176"/>
      <c r="B579" s="177"/>
    </row>
    <row r="580" spans="1:18" s="24" customFormat="1" ht="26.1" customHeight="1">
      <c r="A580" s="176"/>
      <c r="B580" s="176"/>
    </row>
    <row r="581" spans="1:18" s="24" customFormat="1" ht="26.1" customHeight="1">
      <c r="A581" s="176"/>
      <c r="B581" s="176"/>
    </row>
    <row r="582" spans="1:18" s="24" customFormat="1" ht="30.75" customHeight="1">
      <c r="A582" s="176"/>
      <c r="B582" s="176"/>
      <c r="K582" s="69"/>
      <c r="L582" s="69"/>
      <c r="M582" s="69"/>
      <c r="N582" s="69"/>
      <c r="O582" s="69"/>
      <c r="P582" s="69"/>
      <c r="Q582" s="69"/>
      <c r="R582" s="69"/>
    </row>
    <row r="583" spans="1:18" s="69" customFormat="1" ht="26.1" customHeight="1">
      <c r="A583" s="176"/>
      <c r="B583" s="176"/>
      <c r="C583" s="24"/>
      <c r="D583" s="24"/>
      <c r="E583" s="24"/>
      <c r="F583" s="24"/>
      <c r="G583" s="24"/>
      <c r="H583" s="24"/>
      <c r="I583" s="24"/>
      <c r="J583" s="24"/>
    </row>
    <row r="584" spans="1:18" s="69" customFormat="1" ht="26.1" customHeight="1">
      <c r="A584" s="176"/>
      <c r="B584" s="176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</row>
    <row r="585" spans="1:18" s="69" customFormat="1" ht="26.1" customHeight="1">
      <c r="A585" s="176"/>
      <c r="B585" s="176"/>
      <c r="C585" s="24"/>
      <c r="D585" s="24"/>
      <c r="E585" s="24"/>
      <c r="F585" s="24"/>
      <c r="G585" s="24"/>
      <c r="H585" s="24"/>
      <c r="I585" s="24"/>
      <c r="J585" s="24"/>
    </row>
    <row r="586" spans="1:18" s="69" customFormat="1" ht="26.1" customHeight="1">
      <c r="A586" s="176"/>
      <c r="B586" s="177"/>
      <c r="C586" s="24"/>
      <c r="D586" s="24"/>
      <c r="E586" s="24"/>
      <c r="F586" s="24"/>
      <c r="G586" s="24"/>
      <c r="H586" s="24"/>
      <c r="I586" s="24"/>
      <c r="J586" s="24"/>
    </row>
    <row r="587" spans="1:18" s="69" customFormat="1" ht="26.1" customHeight="1">
      <c r="A587" s="176"/>
      <c r="B587" s="177"/>
      <c r="C587" s="24"/>
      <c r="D587" s="24"/>
      <c r="E587" s="24"/>
      <c r="F587" s="24"/>
      <c r="G587" s="24"/>
      <c r="H587" s="24"/>
      <c r="I587" s="24"/>
      <c r="J587" s="24"/>
    </row>
    <row r="588" spans="1:18" s="24" customFormat="1" ht="26.1" customHeight="1">
      <c r="A588" s="176"/>
      <c r="B588" s="176"/>
      <c r="K588" s="69"/>
      <c r="L588" s="69"/>
      <c r="M588" s="69"/>
      <c r="N588" s="69"/>
      <c r="O588" s="69"/>
      <c r="P588" s="69"/>
      <c r="Q588" s="69"/>
      <c r="R588" s="69"/>
    </row>
    <row r="589" spans="1:18" s="69" customFormat="1" ht="26.1" customHeight="1">
      <c r="A589" s="176"/>
      <c r="B589" s="177"/>
      <c r="C589" s="24"/>
      <c r="D589" s="24"/>
      <c r="E589" s="24"/>
      <c r="F589" s="24"/>
      <c r="G589" s="24"/>
      <c r="H589" s="24"/>
      <c r="I589" s="24"/>
      <c r="J589" s="24"/>
    </row>
    <row r="590" spans="1:18" s="69" customFormat="1" ht="26.1" customHeight="1">
      <c r="A590" s="176"/>
      <c r="B590" s="177"/>
      <c r="C590" s="24"/>
      <c r="D590" s="24"/>
      <c r="E590" s="24"/>
      <c r="F590" s="24"/>
      <c r="G590" s="24"/>
      <c r="H590" s="24"/>
      <c r="I590" s="24"/>
      <c r="J590" s="24"/>
    </row>
    <row r="591" spans="1:18" s="69" customFormat="1" ht="26.1" customHeight="1">
      <c r="A591" s="176"/>
      <c r="B591" s="177"/>
      <c r="C591" s="24"/>
      <c r="D591" s="24"/>
      <c r="E591" s="24"/>
      <c r="F591" s="24"/>
      <c r="G591" s="24"/>
      <c r="H591" s="24"/>
      <c r="I591" s="24"/>
      <c r="J591" s="24"/>
    </row>
    <row r="592" spans="1:18" s="24" customFormat="1" ht="26.1" customHeight="1">
      <c r="A592" s="176"/>
      <c r="B592" s="177"/>
    </row>
    <row r="593" spans="1:18" s="69" customFormat="1" ht="26.1" customHeight="1">
      <c r="A593" s="176"/>
      <c r="B593" s="177"/>
      <c r="C593" s="24"/>
      <c r="D593" s="24"/>
      <c r="E593" s="24"/>
      <c r="F593" s="24"/>
      <c r="G593" s="24"/>
      <c r="H593" s="24"/>
      <c r="I593" s="24"/>
      <c r="J593" s="24"/>
    </row>
    <row r="594" spans="1:18" s="69" customFormat="1" ht="26.1" customHeight="1">
      <c r="A594" s="176"/>
      <c r="B594" s="177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</row>
    <row r="595" spans="1:18" s="69" customFormat="1" ht="26.1" customHeight="1">
      <c r="A595" s="176"/>
      <c r="B595" s="177"/>
      <c r="C595" s="24"/>
      <c r="D595" s="24"/>
      <c r="E595" s="24"/>
      <c r="F595" s="24"/>
      <c r="G595" s="24"/>
      <c r="H595" s="24"/>
      <c r="I595" s="24"/>
      <c r="J595" s="24"/>
    </row>
    <row r="596" spans="1:18" s="24" customFormat="1" ht="26.1" customHeight="1">
      <c r="A596" s="181"/>
      <c r="B596" s="181"/>
      <c r="K596" s="69"/>
      <c r="L596" s="69"/>
      <c r="M596" s="69"/>
      <c r="N596" s="69"/>
      <c r="O596" s="69"/>
      <c r="P596" s="69"/>
      <c r="Q596" s="69"/>
      <c r="R596" s="69"/>
    </row>
    <row r="597" spans="1:18" s="69" customFormat="1" ht="26.1" customHeight="1">
      <c r="A597" s="181"/>
      <c r="B597" s="182"/>
      <c r="C597" s="24"/>
      <c r="D597" s="24"/>
      <c r="E597" s="24"/>
      <c r="F597" s="24"/>
      <c r="G597" s="24"/>
      <c r="H597" s="24"/>
      <c r="I597" s="123"/>
      <c r="J597" s="123"/>
      <c r="K597" s="24"/>
      <c r="L597" s="24"/>
      <c r="M597" s="24"/>
      <c r="N597" s="24"/>
      <c r="O597" s="24"/>
      <c r="P597" s="24"/>
      <c r="Q597" s="24"/>
      <c r="R597" s="24"/>
    </row>
    <row r="598" spans="1:18" s="24" customFormat="1" ht="26.1" customHeight="1">
      <c r="A598" s="185"/>
      <c r="B598" s="185"/>
      <c r="K598" s="69"/>
      <c r="L598" s="69"/>
      <c r="M598" s="69"/>
      <c r="N598" s="69"/>
      <c r="O598" s="69"/>
      <c r="P598" s="69"/>
      <c r="Q598" s="69"/>
      <c r="R598" s="69"/>
    </row>
    <row r="599" spans="1:18" s="24" customFormat="1" ht="29.25" customHeight="1">
      <c r="A599" s="176"/>
      <c r="B599" s="177"/>
      <c r="K599" s="69"/>
      <c r="L599" s="69"/>
      <c r="M599" s="69"/>
      <c r="N599" s="69"/>
      <c r="O599" s="69"/>
      <c r="P599" s="69"/>
      <c r="Q599" s="69"/>
      <c r="R599" s="69"/>
    </row>
    <row r="600" spans="1:18" s="24" customFormat="1" ht="26.1" customHeight="1">
      <c r="A600" s="176"/>
      <c r="B600" s="177"/>
      <c r="K600" s="69"/>
      <c r="L600" s="69"/>
      <c r="M600" s="69"/>
      <c r="N600" s="69"/>
      <c r="O600" s="69"/>
      <c r="P600" s="69"/>
      <c r="Q600" s="69"/>
      <c r="R600" s="69"/>
    </row>
    <row r="601" spans="1:18" s="69" customFormat="1" ht="26.1" customHeight="1">
      <c r="A601" s="201"/>
      <c r="B601" s="201"/>
      <c r="C601" s="123"/>
      <c r="D601" s="123"/>
      <c r="E601" s="123"/>
      <c r="F601" s="123"/>
      <c r="G601" s="123"/>
      <c r="H601" s="123"/>
      <c r="I601" s="24"/>
      <c r="J601" s="24"/>
    </row>
    <row r="602" spans="1:18" s="24" customFormat="1" ht="26.1" customHeight="1">
      <c r="A602" s="176"/>
      <c r="B602" s="177"/>
    </row>
    <row r="603" spans="1:18" s="69" customFormat="1" ht="26.1" customHeight="1">
      <c r="A603" s="176"/>
      <c r="B603" s="177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</row>
    <row r="604" spans="1:18" s="69" customFormat="1" ht="26.1" customHeight="1">
      <c r="A604" s="176"/>
      <c r="B604" s="177"/>
      <c r="C604" s="24"/>
      <c r="D604" s="24"/>
      <c r="E604" s="24"/>
      <c r="F604" s="24"/>
      <c r="G604" s="24"/>
      <c r="H604" s="24"/>
      <c r="I604" s="24"/>
      <c r="J604" s="24"/>
    </row>
    <row r="605" spans="1:18" s="69" customFormat="1" ht="26.1" customHeight="1">
      <c r="A605" s="176"/>
      <c r="B605" s="177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</row>
    <row r="606" spans="1:18" s="24" customFormat="1" ht="26.1" customHeight="1">
      <c r="A606" s="176"/>
      <c r="B606" s="176"/>
      <c r="K606" s="69"/>
      <c r="L606" s="69"/>
      <c r="M606" s="69"/>
      <c r="N606" s="69"/>
      <c r="O606" s="69"/>
      <c r="P606" s="69"/>
      <c r="Q606" s="69"/>
      <c r="R606" s="69"/>
    </row>
    <row r="607" spans="1:18" s="69" customFormat="1" ht="26.1" customHeight="1">
      <c r="A607" s="176"/>
      <c r="B607" s="176"/>
      <c r="C607" s="24"/>
      <c r="D607" s="24"/>
      <c r="E607" s="24"/>
      <c r="F607" s="24"/>
      <c r="G607" s="24"/>
      <c r="H607" s="24"/>
      <c r="I607" s="24"/>
      <c r="J607" s="24"/>
    </row>
    <row r="608" spans="1:18" s="24" customFormat="1" ht="26.1" customHeight="1">
      <c r="A608" s="176"/>
      <c r="B608" s="177"/>
    </row>
    <row r="609" spans="1:18" s="69" customFormat="1" ht="30.75" customHeight="1">
      <c r="A609" s="176"/>
      <c r="B609" s="176"/>
      <c r="C609" s="24"/>
      <c r="D609" s="24"/>
      <c r="E609" s="24"/>
      <c r="F609" s="24"/>
      <c r="G609" s="24"/>
      <c r="H609" s="24"/>
      <c r="I609" s="24"/>
      <c r="J609" s="24"/>
    </row>
    <row r="610" spans="1:18" s="69" customFormat="1" ht="26.1" customHeight="1">
      <c r="A610" s="176"/>
      <c r="B610" s="177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</row>
    <row r="611" spans="1:18" s="69" customFormat="1" ht="26.1" customHeight="1">
      <c r="A611" s="176"/>
      <c r="B611" s="177"/>
      <c r="C611" s="24"/>
      <c r="D611" s="24"/>
      <c r="E611" s="24"/>
      <c r="F611" s="24"/>
      <c r="G611" s="24"/>
      <c r="H611" s="24"/>
      <c r="I611" s="24"/>
      <c r="J611" s="24"/>
    </row>
    <row r="612" spans="1:18" s="24" customFormat="1" ht="26.1" customHeight="1">
      <c r="A612" s="176"/>
      <c r="B612" s="176"/>
      <c r="K612" s="69"/>
      <c r="L612" s="69"/>
      <c r="M612" s="69"/>
      <c r="N612" s="69"/>
      <c r="O612" s="69"/>
      <c r="P612" s="69"/>
      <c r="Q612" s="69"/>
      <c r="R612" s="69"/>
    </row>
    <row r="613" spans="1:18" s="24" customFormat="1" ht="26.1" customHeight="1">
      <c r="A613" s="176"/>
      <c r="B613" s="177"/>
      <c r="K613" s="22" t="e">
        <f>#REF!</f>
        <v>#REF!</v>
      </c>
    </row>
    <row r="614" spans="1:18" s="24" customFormat="1" ht="26.1" customHeight="1">
      <c r="A614" s="176"/>
      <c r="B614" s="176"/>
    </row>
    <row r="615" spans="1:18" s="69" customFormat="1" ht="26.1" customHeight="1">
      <c r="A615" s="176"/>
      <c r="B615" s="177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</row>
    <row r="616" spans="1:18" s="24" customFormat="1" ht="26.1" customHeight="1">
      <c r="A616" s="176"/>
      <c r="B616" s="177"/>
      <c r="K616" s="69"/>
      <c r="L616" s="69"/>
      <c r="M616" s="69"/>
      <c r="N616" s="69"/>
      <c r="O616" s="69"/>
      <c r="P616" s="69"/>
      <c r="Q616" s="69"/>
      <c r="R616" s="69"/>
    </row>
    <row r="617" spans="1:18" s="69" customFormat="1" ht="26.1" customHeight="1">
      <c r="A617" s="176"/>
      <c r="B617" s="176"/>
      <c r="C617" s="24"/>
      <c r="D617" s="24"/>
      <c r="E617" s="24"/>
      <c r="F617" s="24"/>
      <c r="G617" s="24"/>
      <c r="H617" s="24"/>
      <c r="I617" s="24"/>
      <c r="J617" s="24"/>
    </row>
    <row r="618" spans="1:18" s="69" customFormat="1" ht="26.1" customHeight="1">
      <c r="A618" s="176"/>
      <c r="B618" s="176"/>
      <c r="C618" s="24"/>
      <c r="D618" s="24"/>
      <c r="E618" s="24"/>
      <c r="F618" s="24"/>
      <c r="G618" s="24"/>
      <c r="H618" s="24"/>
      <c r="I618" s="24"/>
      <c r="J618" s="24"/>
      <c r="K618" s="175"/>
      <c r="L618" s="175"/>
      <c r="M618" s="175"/>
      <c r="N618" s="175"/>
      <c r="O618" s="175"/>
      <c r="P618" s="175"/>
      <c r="Q618" s="175"/>
      <c r="R618" s="175"/>
    </row>
    <row r="619" spans="1:18" s="69" customFormat="1" ht="26.1" customHeight="1">
      <c r="A619" s="176"/>
      <c r="B619" s="176"/>
      <c r="C619" s="24"/>
      <c r="D619" s="24"/>
      <c r="E619" s="24"/>
      <c r="F619" s="24"/>
      <c r="G619" s="24"/>
      <c r="H619" s="24"/>
      <c r="I619" s="24"/>
      <c r="J619" s="24"/>
    </row>
    <row r="620" spans="1:18" s="69" customFormat="1" ht="26.1" customHeight="1">
      <c r="A620" s="176"/>
      <c r="B620" s="177"/>
      <c r="C620" s="24"/>
      <c r="D620" s="24"/>
      <c r="E620" s="24"/>
      <c r="F620" s="24"/>
      <c r="G620" s="24"/>
      <c r="H620" s="24"/>
      <c r="I620" s="24"/>
      <c r="J620" s="24"/>
    </row>
    <row r="621" spans="1:18" s="24" customFormat="1" ht="26.1" customHeight="1">
      <c r="A621" s="176"/>
      <c r="B621" s="177"/>
    </row>
    <row r="622" spans="1:18" s="69" customFormat="1" ht="26.1" customHeight="1">
      <c r="A622" s="176"/>
      <c r="B622" s="176"/>
      <c r="C622" s="24"/>
      <c r="D622" s="24"/>
      <c r="E622" s="24"/>
      <c r="F622" s="24"/>
      <c r="G622" s="24"/>
      <c r="H622" s="24"/>
      <c r="I622" s="24"/>
      <c r="J622" s="24"/>
    </row>
    <row r="623" spans="1:18" s="24" customFormat="1" ht="26.1" customHeight="1">
      <c r="A623" s="176"/>
      <c r="B623" s="177"/>
    </row>
    <row r="624" spans="1:18" s="24" customFormat="1" ht="26.1" customHeight="1">
      <c r="A624" s="176"/>
      <c r="B624" s="177"/>
      <c r="K624" s="69"/>
      <c r="L624" s="69"/>
      <c r="M624" s="69"/>
      <c r="N624" s="69"/>
      <c r="O624" s="69"/>
      <c r="P624" s="69"/>
      <c r="Q624" s="69"/>
      <c r="R624" s="69"/>
    </row>
    <row r="625" spans="1:23" s="69" customFormat="1" ht="26.1" customHeight="1">
      <c r="A625" s="176"/>
      <c r="B625" s="176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</row>
    <row r="626" spans="1:23" s="69" customFormat="1" ht="26.1" customHeight="1">
      <c r="A626" s="176"/>
      <c r="B626" s="177"/>
      <c r="C626" s="24"/>
      <c r="D626" s="24"/>
      <c r="E626" s="24"/>
      <c r="F626" s="24"/>
      <c r="G626" s="24"/>
      <c r="H626" s="24"/>
      <c r="I626" s="24"/>
      <c r="J626" s="24"/>
      <c r="S626" s="213"/>
      <c r="T626" s="213"/>
      <c r="U626" s="213"/>
      <c r="V626" s="214"/>
      <c r="W626" s="214"/>
    </row>
    <row r="627" spans="1:23" s="69" customFormat="1" ht="26.1" customHeight="1">
      <c r="A627" s="170"/>
      <c r="B627" s="170"/>
      <c r="C627" s="24"/>
      <c r="D627" s="24"/>
      <c r="E627" s="24"/>
      <c r="F627" s="24"/>
      <c r="G627" s="24"/>
      <c r="H627" s="24"/>
      <c r="I627" s="24"/>
      <c r="J627" s="24"/>
      <c r="S627" s="215"/>
      <c r="T627" s="215"/>
      <c r="U627" s="215"/>
      <c r="V627" s="214"/>
      <c r="W627" s="214"/>
    </row>
    <row r="628" spans="1:23" s="69" customFormat="1" ht="26.1" customHeight="1">
      <c r="A628" s="170"/>
      <c r="B628" s="171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15"/>
      <c r="T628" s="215"/>
      <c r="U628" s="215"/>
      <c r="V628" s="214"/>
      <c r="W628" s="214"/>
    </row>
    <row r="629" spans="1:23" s="69" customFormat="1" ht="26.1" customHeight="1">
      <c r="A629" s="170"/>
      <c r="B629" s="170"/>
      <c r="C629" s="24"/>
      <c r="D629" s="24"/>
      <c r="E629" s="24"/>
      <c r="F629" s="24"/>
      <c r="G629" s="24"/>
      <c r="H629" s="24"/>
      <c r="I629" s="24"/>
      <c r="J629" s="24"/>
      <c r="S629" s="215"/>
      <c r="T629" s="215"/>
      <c r="U629" s="215"/>
      <c r="V629" s="214"/>
      <c r="W629" s="214"/>
    </row>
    <row r="630" spans="1:23" s="69" customFormat="1" ht="26.1" customHeight="1">
      <c r="A630" s="170"/>
      <c r="B630" s="171"/>
      <c r="C630" s="24"/>
      <c r="D630" s="24"/>
      <c r="E630" s="24"/>
      <c r="F630" s="24"/>
      <c r="G630" s="24"/>
      <c r="H630" s="24"/>
      <c r="I630" s="24"/>
      <c r="J630" s="24"/>
      <c r="K630" s="73"/>
      <c r="L630" s="73"/>
      <c r="M630" s="73"/>
      <c r="N630" s="73"/>
      <c r="O630" s="73"/>
      <c r="P630" s="73"/>
      <c r="Q630" s="73"/>
      <c r="R630" s="73"/>
      <c r="S630" s="215"/>
      <c r="T630" s="215"/>
      <c r="U630" s="215"/>
      <c r="V630" s="214"/>
      <c r="W630" s="214"/>
    </row>
    <row r="631" spans="1:23" s="24" customFormat="1" ht="26.1" customHeight="1">
      <c r="A631" s="170"/>
      <c r="B631" s="171"/>
      <c r="S631" s="216"/>
      <c r="T631" s="216"/>
      <c r="U631" s="216"/>
      <c r="V631" s="217"/>
      <c r="W631" s="217"/>
    </row>
    <row r="632" spans="1:23" s="69" customFormat="1" ht="26.1" customHeight="1">
      <c r="A632" s="170"/>
      <c r="B632" s="170"/>
      <c r="C632" s="24"/>
      <c r="D632" s="24"/>
      <c r="E632" s="24"/>
      <c r="F632" s="24"/>
      <c r="G632" s="24"/>
      <c r="H632" s="24"/>
      <c r="I632" s="24"/>
      <c r="J632" s="24"/>
      <c r="S632" s="215"/>
      <c r="T632" s="215"/>
      <c r="U632" s="215"/>
      <c r="V632" s="214"/>
      <c r="W632" s="214"/>
    </row>
    <row r="633" spans="1:23" s="24" customFormat="1" ht="26.1" customHeight="1">
      <c r="A633" s="170"/>
      <c r="B633" s="171"/>
      <c r="S633" s="216"/>
      <c r="T633" s="216"/>
      <c r="U633" s="216"/>
      <c r="V633" s="217"/>
      <c r="W633" s="217"/>
    </row>
    <row r="634" spans="1:23" s="69" customFormat="1" ht="26.1" customHeight="1">
      <c r="A634" s="176"/>
      <c r="B634" s="177"/>
      <c r="C634" s="24"/>
      <c r="D634" s="24"/>
      <c r="E634" s="24"/>
      <c r="F634" s="24"/>
      <c r="G634" s="24"/>
      <c r="H634" s="24"/>
      <c r="I634" s="24"/>
      <c r="J634" s="24"/>
      <c r="S634" s="215"/>
      <c r="T634" s="215"/>
      <c r="U634" s="215"/>
      <c r="V634" s="214"/>
      <c r="W634" s="214"/>
    </row>
    <row r="635" spans="1:23" s="69" customFormat="1" ht="42" customHeight="1">
      <c r="A635" s="170"/>
      <c r="B635" s="170"/>
      <c r="C635" s="24"/>
      <c r="D635" s="24"/>
      <c r="E635" s="24"/>
      <c r="F635" s="24"/>
      <c r="G635" s="24"/>
      <c r="H635" s="24"/>
      <c r="I635" s="24"/>
      <c r="J635" s="24"/>
    </row>
    <row r="636" spans="1:23" s="69" customFormat="1" ht="36.75" customHeight="1">
      <c r="A636" s="170"/>
      <c r="B636" s="171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88"/>
      <c r="T636" s="88"/>
      <c r="U636" s="88"/>
    </row>
    <row r="637" spans="1:23" s="69" customFormat="1" ht="26.1" customHeight="1">
      <c r="A637" s="170"/>
      <c r="B637" s="170"/>
      <c r="C637" s="24"/>
      <c r="D637" s="24"/>
      <c r="E637" s="24"/>
      <c r="F637" s="24"/>
      <c r="G637" s="24"/>
      <c r="H637" s="24"/>
      <c r="I637" s="24"/>
      <c r="J637" s="24"/>
    </row>
    <row r="638" spans="1:23" s="24" customFormat="1" ht="26.1" customHeight="1">
      <c r="A638" s="170"/>
      <c r="B638" s="171"/>
      <c r="K638" s="69"/>
      <c r="L638" s="69"/>
      <c r="M638" s="69"/>
      <c r="N638" s="69"/>
      <c r="O638" s="69"/>
      <c r="P638" s="69"/>
      <c r="Q638" s="69"/>
      <c r="R638" s="69"/>
    </row>
    <row r="639" spans="1:23" s="69" customFormat="1" ht="26.1" customHeight="1">
      <c r="A639" s="170"/>
      <c r="B639" s="171"/>
      <c r="C639" s="24"/>
      <c r="D639" s="24"/>
      <c r="E639" s="24"/>
      <c r="F639" s="24"/>
      <c r="G639" s="24"/>
      <c r="H639" s="24"/>
      <c r="I639" s="24"/>
      <c r="J639" s="24"/>
    </row>
    <row r="640" spans="1:23" s="24" customFormat="1" ht="26.1" customHeight="1">
      <c r="A640" s="170"/>
      <c r="B640" s="170"/>
      <c r="K640" s="69"/>
      <c r="L640" s="69"/>
      <c r="M640" s="69"/>
      <c r="N640" s="69"/>
      <c r="O640" s="69"/>
      <c r="P640" s="69"/>
      <c r="Q640" s="69"/>
      <c r="R640" s="69"/>
    </row>
    <row r="641" spans="1:18" s="24" customFormat="1" ht="26.1" customHeight="1">
      <c r="A641" s="170"/>
      <c r="B641" s="171"/>
    </row>
    <row r="642" spans="1:18" s="69" customFormat="1" ht="26.1" customHeight="1">
      <c r="A642" s="170"/>
      <c r="B642" s="171"/>
      <c r="C642" s="24"/>
      <c r="D642" s="24"/>
      <c r="E642" s="24"/>
      <c r="F642" s="24"/>
      <c r="G642" s="24"/>
      <c r="H642" s="24"/>
      <c r="I642" s="24"/>
      <c r="J642" s="24"/>
    </row>
    <row r="643" spans="1:18" s="69" customFormat="1" ht="26.1" customHeight="1">
      <c r="A643" s="170"/>
      <c r="B643" s="171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</row>
    <row r="644" spans="1:18" s="69" customFormat="1" ht="26.1" customHeight="1">
      <c r="A644" s="170"/>
      <c r="B644" s="171"/>
      <c r="C644" s="24"/>
      <c r="D644" s="24"/>
      <c r="E644" s="24"/>
      <c r="F644" s="24"/>
      <c r="G644" s="24"/>
      <c r="H644" s="24"/>
      <c r="I644" s="24"/>
      <c r="J644" s="24"/>
    </row>
    <row r="645" spans="1:18" s="69" customFormat="1" ht="26.1" customHeight="1">
      <c r="A645" s="170"/>
      <c r="B645" s="170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</row>
    <row r="646" spans="1:18" s="24" customFormat="1" ht="26.1" customHeight="1">
      <c r="A646" s="170"/>
      <c r="B646" s="171"/>
      <c r="K646" s="69"/>
      <c r="L646" s="69"/>
      <c r="M646" s="69"/>
      <c r="N646" s="69"/>
      <c r="O646" s="69"/>
      <c r="P646" s="69"/>
      <c r="Q646" s="69"/>
      <c r="R646" s="69"/>
    </row>
    <row r="647" spans="1:18" s="69" customFormat="1" ht="26.1" customHeight="1">
      <c r="A647" s="170"/>
      <c r="B647" s="170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</row>
    <row r="648" spans="1:18" s="73" customFormat="1" ht="26.1" customHeight="1">
      <c r="A648" s="170"/>
      <c r="B648" s="171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</row>
    <row r="649" spans="1:18" s="69" customFormat="1" ht="26.1" customHeight="1">
      <c r="A649" s="170"/>
      <c r="B649" s="170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</row>
    <row r="650" spans="1:18" s="69" customFormat="1" ht="26.1" customHeight="1">
      <c r="A650" s="170"/>
      <c r="B650" s="171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</row>
    <row r="651" spans="1:18" s="69" customFormat="1" ht="41.25" customHeight="1">
      <c r="A651" s="170"/>
      <c r="B651" s="170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</row>
    <row r="652" spans="1:18" s="24" customFormat="1" ht="26.1" customHeight="1">
      <c r="A652" s="170"/>
      <c r="B652" s="170"/>
    </row>
    <row r="653" spans="1:18" s="24" customFormat="1" ht="26.1" customHeight="1">
      <c r="A653" s="170"/>
      <c r="B653" s="170"/>
      <c r="K653" s="69"/>
      <c r="L653" s="69"/>
      <c r="M653" s="69"/>
      <c r="N653" s="69"/>
      <c r="O653" s="69"/>
      <c r="P653" s="69"/>
      <c r="Q653" s="69"/>
      <c r="R653" s="69"/>
    </row>
    <row r="654" spans="1:18" s="24" customFormat="1" ht="26.1" customHeight="1">
      <c r="A654" s="170"/>
      <c r="B654" s="170"/>
      <c r="K654" s="69"/>
      <c r="L654" s="69"/>
      <c r="M654" s="69"/>
      <c r="N654" s="69"/>
      <c r="O654" s="69"/>
      <c r="P654" s="69"/>
      <c r="Q654" s="69"/>
      <c r="R654" s="69"/>
    </row>
    <row r="655" spans="1:18" s="24" customFormat="1" ht="26.1" customHeight="1">
      <c r="A655" s="170"/>
      <c r="B655" s="170"/>
      <c r="K655" s="69"/>
      <c r="L655" s="69"/>
      <c r="M655" s="69"/>
      <c r="N655" s="69"/>
      <c r="O655" s="69"/>
      <c r="P655" s="69"/>
      <c r="Q655" s="69"/>
      <c r="R655" s="69"/>
    </row>
    <row r="656" spans="1:18" s="175" customFormat="1" ht="26.1" customHeight="1">
      <c r="A656" s="170"/>
      <c r="B656" s="170"/>
      <c r="C656" s="24"/>
      <c r="D656" s="24"/>
      <c r="E656" s="24"/>
      <c r="F656" s="24"/>
      <c r="G656" s="24"/>
      <c r="H656" s="24"/>
      <c r="I656" s="24"/>
      <c r="J656" s="24"/>
      <c r="K656" s="69"/>
      <c r="L656" s="69"/>
      <c r="M656" s="69"/>
      <c r="N656" s="69"/>
      <c r="O656" s="69"/>
      <c r="P656" s="69"/>
      <c r="Q656" s="69"/>
      <c r="R656" s="69"/>
    </row>
    <row r="657" spans="1:18" s="24" customFormat="1" ht="26.1" customHeight="1">
      <c r="A657" s="170"/>
      <c r="B657" s="171"/>
      <c r="K657" s="69"/>
      <c r="L657" s="69"/>
      <c r="M657" s="69"/>
      <c r="N657" s="69"/>
      <c r="O657" s="69"/>
      <c r="P657" s="69"/>
      <c r="Q657" s="69"/>
      <c r="R657" s="69"/>
    </row>
    <row r="658" spans="1:18" s="69" customFormat="1" ht="26.1" customHeight="1">
      <c r="A658" s="170"/>
      <c r="B658" s="171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</row>
    <row r="659" spans="1:18" s="69" customFormat="1" ht="26.1" customHeight="1">
      <c r="A659" s="170"/>
      <c r="B659" s="171"/>
      <c r="C659" s="24"/>
      <c r="D659" s="24"/>
      <c r="E659" s="24"/>
      <c r="F659" s="24"/>
      <c r="G659" s="24"/>
      <c r="H659" s="24"/>
      <c r="I659" s="24"/>
      <c r="J659" s="24"/>
    </row>
    <row r="660" spans="1:18" s="69" customFormat="1" ht="26.1" customHeight="1">
      <c r="A660" s="170"/>
      <c r="B660" s="171"/>
      <c r="C660" s="24"/>
      <c r="D660" s="24"/>
      <c r="E660" s="24"/>
      <c r="F660" s="24"/>
      <c r="G660" s="24"/>
      <c r="H660" s="24"/>
      <c r="I660" s="24"/>
      <c r="J660" s="24"/>
    </row>
    <row r="661" spans="1:18" s="69" customFormat="1" ht="26.1" customHeight="1">
      <c r="A661" s="176"/>
      <c r="B661" s="177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</row>
    <row r="662" spans="1:18" s="69" customFormat="1" ht="26.1" customHeight="1">
      <c r="A662" s="187"/>
      <c r="B662" s="187"/>
      <c r="C662" s="24"/>
      <c r="D662" s="24"/>
      <c r="E662" s="24"/>
      <c r="F662" s="24"/>
      <c r="G662" s="24"/>
      <c r="H662" s="24"/>
      <c r="I662" s="24"/>
      <c r="J662" s="24"/>
    </row>
    <row r="663" spans="1:18" s="24" customFormat="1" ht="26.1" customHeight="1">
      <c r="A663" s="187"/>
      <c r="B663" s="219"/>
      <c r="K663" s="69"/>
      <c r="L663" s="69"/>
      <c r="M663" s="69"/>
      <c r="N663" s="69"/>
      <c r="O663" s="69"/>
      <c r="P663" s="69"/>
      <c r="Q663" s="69"/>
      <c r="R663" s="69"/>
    </row>
    <row r="664" spans="1:18" s="69" customFormat="1" ht="26.1" customHeight="1">
      <c r="A664" s="187"/>
      <c r="B664" s="219"/>
      <c r="C664" s="24"/>
      <c r="D664" s="24"/>
      <c r="E664" s="24"/>
      <c r="F664" s="24"/>
      <c r="G664" s="24"/>
      <c r="H664" s="24"/>
      <c r="I664" s="24"/>
      <c r="J664" s="24"/>
    </row>
    <row r="665" spans="1:18" s="69" customFormat="1" ht="26.1" customHeight="1">
      <c r="A665" s="187"/>
      <c r="B665" s="187"/>
      <c r="C665" s="24"/>
      <c r="D665" s="24"/>
      <c r="E665" s="24"/>
      <c r="F665" s="24"/>
      <c r="G665" s="24"/>
      <c r="H665" s="24"/>
      <c r="I665" s="24"/>
      <c r="J665" s="24"/>
    </row>
    <row r="666" spans="1:18" s="24" customFormat="1" ht="26.1" customHeight="1">
      <c r="A666" s="187"/>
      <c r="B666" s="219"/>
      <c r="K666" s="69"/>
      <c r="L666" s="69"/>
      <c r="M666" s="69"/>
      <c r="N666" s="69"/>
      <c r="O666" s="69"/>
      <c r="P666" s="69"/>
      <c r="Q666" s="69"/>
      <c r="R666" s="69"/>
    </row>
    <row r="667" spans="1:18" s="69" customFormat="1" ht="26.1" customHeight="1">
      <c r="A667" s="187"/>
      <c r="B667" s="219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</row>
    <row r="668" spans="1:18" s="69" customFormat="1" ht="26.1" customHeight="1">
      <c r="A668" s="187"/>
      <c r="B668" s="219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</row>
    <row r="669" spans="1:18" s="69" customFormat="1" ht="26.1" customHeight="1">
      <c r="A669" s="187"/>
      <c r="B669" s="219"/>
      <c r="C669" s="24"/>
      <c r="D669" s="24"/>
      <c r="E669" s="24"/>
      <c r="F669" s="24"/>
      <c r="G669" s="24"/>
      <c r="H669" s="24"/>
      <c r="I669" s="24"/>
      <c r="J669" s="24"/>
    </row>
    <row r="670" spans="1:18" s="69" customFormat="1" ht="26.1" customHeight="1">
      <c r="A670" s="187"/>
      <c r="B670" s="219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</row>
    <row r="671" spans="1:18" s="73" customFormat="1" ht="26.1" customHeight="1">
      <c r="A671" s="187"/>
      <c r="B671" s="187"/>
      <c r="C671" s="24"/>
      <c r="D671" s="24"/>
      <c r="E671" s="24"/>
      <c r="F671" s="24"/>
      <c r="G671" s="24"/>
      <c r="H671" s="24"/>
      <c r="I671" s="24"/>
      <c r="J671" s="24"/>
      <c r="K671" s="69"/>
      <c r="L671" s="69"/>
      <c r="M671" s="69"/>
      <c r="N671" s="69"/>
      <c r="O671" s="69"/>
      <c r="P671" s="69"/>
      <c r="Q671" s="69"/>
      <c r="R671" s="69"/>
    </row>
    <row r="672" spans="1:18" s="24" customFormat="1" ht="26.1" customHeight="1">
      <c r="A672" s="187"/>
      <c r="B672" s="187"/>
    </row>
    <row r="673" spans="1:18" s="24" customFormat="1" ht="30.75" customHeight="1">
      <c r="A673" s="187"/>
      <c r="B673" s="219"/>
      <c r="K673" s="69"/>
      <c r="L673" s="69"/>
      <c r="M673" s="69"/>
      <c r="N673" s="69"/>
      <c r="O673" s="69"/>
      <c r="P673" s="69"/>
      <c r="Q673" s="69"/>
      <c r="R673" s="69"/>
    </row>
    <row r="674" spans="1:18" s="69" customFormat="1" ht="26.1" customHeight="1">
      <c r="A674" s="187"/>
      <c r="B674" s="187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</row>
    <row r="675" spans="1:18" s="24" customFormat="1" ht="26.1" customHeight="1">
      <c r="A675" s="187"/>
      <c r="B675" s="219"/>
      <c r="K675" s="69"/>
      <c r="L675" s="69"/>
      <c r="M675" s="69"/>
      <c r="N675" s="69"/>
      <c r="O675" s="69"/>
      <c r="P675" s="69"/>
      <c r="Q675" s="69"/>
      <c r="R675" s="69"/>
    </row>
    <row r="676" spans="1:18" s="69" customFormat="1" ht="26.1" customHeight="1">
      <c r="A676" s="170"/>
      <c r="B676" s="170"/>
      <c r="C676" s="24"/>
      <c r="D676" s="24"/>
      <c r="E676" s="24"/>
      <c r="F676" s="24"/>
      <c r="G676" s="24"/>
      <c r="H676" s="24"/>
      <c r="I676" s="24"/>
      <c r="J676" s="24"/>
    </row>
    <row r="677" spans="1:18" s="69" customFormat="1" ht="26.1" customHeight="1">
      <c r="A677" s="220"/>
      <c r="B677" s="221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</row>
    <row r="678" spans="1:18" s="24" customFormat="1" ht="26.1" customHeight="1">
      <c r="A678" s="220"/>
      <c r="B678" s="220"/>
      <c r="K678" s="69"/>
      <c r="L678" s="69"/>
      <c r="M678" s="69"/>
      <c r="N678" s="69"/>
      <c r="O678" s="69"/>
      <c r="P678" s="69"/>
      <c r="Q678" s="69"/>
      <c r="R678" s="69"/>
    </row>
    <row r="679" spans="1:18" s="24" customFormat="1" ht="28.5" customHeight="1">
      <c r="A679" s="203"/>
      <c r="B679" s="204"/>
    </row>
    <row r="680" spans="1:18" s="24" customFormat="1" ht="28.5" customHeight="1">
      <c r="A680" s="203"/>
      <c r="B680" s="204"/>
      <c r="I680" s="123"/>
      <c r="J680" s="123"/>
      <c r="K680" s="123"/>
      <c r="L680" s="123"/>
      <c r="M680" s="123"/>
      <c r="N680" s="123"/>
      <c r="O680" s="123"/>
      <c r="P680" s="123"/>
      <c r="Q680" s="123"/>
      <c r="R680" s="123"/>
    </row>
    <row r="681" spans="1:18" s="88" customFormat="1" ht="34.5" customHeight="1">
      <c r="A681" s="176"/>
      <c r="B681" s="176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</row>
    <row r="682" spans="1:18" s="69" customFormat="1" ht="26.1" customHeight="1">
      <c r="A682" s="176"/>
      <c r="B682" s="177"/>
      <c r="C682" s="24"/>
      <c r="D682" s="24"/>
      <c r="E682" s="24"/>
      <c r="F682" s="24"/>
      <c r="G682" s="24"/>
      <c r="H682" s="24"/>
      <c r="I682" s="24"/>
      <c r="J682" s="24"/>
    </row>
    <row r="683" spans="1:18" s="24" customFormat="1" ht="26.1" customHeight="1">
      <c r="A683" s="176"/>
      <c r="B683" s="176"/>
    </row>
    <row r="684" spans="1:18" s="24" customFormat="1" ht="26.1" customHeight="1">
      <c r="A684" s="201"/>
      <c r="B684" s="201"/>
      <c r="C684" s="123"/>
      <c r="D684" s="123"/>
      <c r="E684" s="123"/>
      <c r="F684" s="123"/>
      <c r="G684" s="123"/>
      <c r="H684" s="123"/>
      <c r="K684" s="69"/>
      <c r="L684" s="69"/>
      <c r="M684" s="69"/>
      <c r="N684" s="69"/>
      <c r="O684" s="69"/>
      <c r="P684" s="69"/>
      <c r="Q684" s="69"/>
      <c r="R684" s="69"/>
    </row>
    <row r="685" spans="1:18" s="175" customFormat="1" ht="26.1" customHeight="1">
      <c r="A685" s="176"/>
      <c r="B685" s="176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</row>
    <row r="686" spans="1:18" s="69" customFormat="1" ht="26.1" customHeight="1">
      <c r="A686" s="176"/>
      <c r="B686" s="177"/>
      <c r="C686" s="24"/>
      <c r="D686" s="24"/>
      <c r="E686" s="24"/>
      <c r="F686" s="24"/>
      <c r="G686" s="24"/>
      <c r="H686" s="24"/>
      <c r="I686" s="24"/>
      <c r="J686" s="24"/>
    </row>
    <row r="687" spans="1:18" s="69" customFormat="1" ht="26.1" customHeight="1">
      <c r="A687" s="176"/>
      <c r="B687" s="176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</row>
    <row r="688" spans="1:18" s="24" customFormat="1" ht="26.1" customHeight="1">
      <c r="A688" s="176"/>
      <c r="B688" s="177"/>
      <c r="K688" s="69"/>
      <c r="L688" s="69"/>
      <c r="M688" s="69"/>
      <c r="N688" s="69"/>
      <c r="O688" s="69"/>
      <c r="P688" s="69"/>
      <c r="Q688" s="69"/>
      <c r="R688" s="69"/>
    </row>
    <row r="689" spans="1:18" s="69" customFormat="1" ht="26.1" customHeight="1">
      <c r="A689" s="176"/>
      <c r="B689" s="176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</row>
    <row r="690" spans="1:18" s="24" customFormat="1" ht="26.1" customHeight="1">
      <c r="A690" s="176"/>
      <c r="B690" s="177"/>
      <c r="K690" s="69"/>
      <c r="L690" s="69"/>
      <c r="M690" s="69"/>
      <c r="N690" s="69"/>
      <c r="O690" s="69"/>
      <c r="P690" s="69"/>
      <c r="Q690" s="69"/>
      <c r="R690" s="69"/>
    </row>
    <row r="691" spans="1:18" s="69" customFormat="1" ht="31.5" customHeight="1">
      <c r="A691" s="176"/>
      <c r="B691" s="176"/>
      <c r="C691" s="24"/>
      <c r="D691" s="24"/>
      <c r="E691" s="24"/>
      <c r="F691" s="24"/>
      <c r="G691" s="24"/>
      <c r="H691" s="24"/>
      <c r="I691" s="24"/>
      <c r="J691" s="24"/>
      <c r="K691" s="222" t="e">
        <f>#REF!</f>
        <v>#REF!</v>
      </c>
      <c r="L691" s="73"/>
      <c r="M691" s="73"/>
      <c r="N691" s="73"/>
      <c r="O691" s="73"/>
      <c r="P691" s="73"/>
      <c r="Q691" s="73"/>
      <c r="R691" s="73"/>
    </row>
    <row r="692" spans="1:18" s="69" customFormat="1" ht="26.1" customHeight="1">
      <c r="A692" s="176"/>
      <c r="B692" s="177"/>
      <c r="C692" s="24"/>
      <c r="D692" s="24"/>
      <c r="E692" s="24"/>
      <c r="F692" s="24"/>
      <c r="G692" s="24"/>
      <c r="H692" s="24"/>
      <c r="I692" s="24"/>
      <c r="J692" s="24"/>
    </row>
    <row r="693" spans="1:18" s="24" customFormat="1" ht="26.1" customHeight="1">
      <c r="A693" s="176"/>
      <c r="B693" s="176"/>
    </row>
    <row r="694" spans="1:18" s="69" customFormat="1" ht="26.1" customHeight="1">
      <c r="A694" s="176"/>
      <c r="B694" s="177"/>
      <c r="C694" s="24"/>
      <c r="D694" s="24"/>
      <c r="E694" s="24"/>
      <c r="F694" s="24"/>
      <c r="G694" s="24"/>
      <c r="H694" s="24"/>
      <c r="I694" s="24"/>
      <c r="J694" s="24"/>
    </row>
    <row r="695" spans="1:18" s="24" customFormat="1" ht="26.1" customHeight="1">
      <c r="A695" s="176"/>
      <c r="B695" s="177"/>
      <c r="K695" s="69"/>
      <c r="L695" s="69"/>
      <c r="M695" s="69"/>
      <c r="N695" s="69"/>
      <c r="O695" s="69"/>
      <c r="P695" s="69"/>
      <c r="Q695" s="69"/>
      <c r="R695" s="69"/>
    </row>
    <row r="696" spans="1:18" s="69" customFormat="1" ht="26.1" customHeight="1">
      <c r="A696" s="176"/>
      <c r="B696" s="177"/>
      <c r="C696" s="24"/>
      <c r="D696" s="24"/>
      <c r="E696" s="24"/>
      <c r="F696" s="24"/>
      <c r="G696" s="24"/>
      <c r="H696" s="24"/>
      <c r="I696" s="24"/>
      <c r="J696" s="24"/>
    </row>
    <row r="697" spans="1:18" s="69" customFormat="1" ht="26.1" customHeight="1">
      <c r="A697" s="176"/>
      <c r="B697" s="176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</row>
    <row r="698" spans="1:18" s="24" customFormat="1" ht="26.1" customHeight="1">
      <c r="A698" s="176"/>
      <c r="B698" s="177"/>
      <c r="K698" s="69"/>
      <c r="L698" s="69"/>
      <c r="M698" s="69"/>
      <c r="N698" s="69"/>
      <c r="O698" s="69"/>
      <c r="P698" s="69"/>
      <c r="Q698" s="69"/>
      <c r="R698" s="69"/>
    </row>
    <row r="699" spans="1:18" s="69" customFormat="1" ht="40.5" customHeight="1">
      <c r="A699" s="176"/>
      <c r="B699" s="177"/>
      <c r="C699" s="24"/>
      <c r="D699" s="24"/>
      <c r="E699" s="24"/>
      <c r="F699" s="24"/>
      <c r="G699" s="24"/>
      <c r="H699" s="24"/>
      <c r="I699" s="24"/>
      <c r="J699" s="24"/>
    </row>
    <row r="700" spans="1:18" s="24" customFormat="1" ht="40.5" customHeight="1">
      <c r="A700" s="176"/>
      <c r="B700" s="177"/>
      <c r="K700" s="69"/>
      <c r="L700" s="69"/>
      <c r="M700" s="69"/>
      <c r="N700" s="69"/>
      <c r="O700" s="69"/>
      <c r="P700" s="69"/>
      <c r="Q700" s="69"/>
      <c r="R700" s="69"/>
    </row>
    <row r="701" spans="1:18" s="24" customFormat="1" ht="26.1" customHeight="1">
      <c r="A701" s="176"/>
      <c r="B701" s="176"/>
    </row>
    <row r="702" spans="1:18" s="69" customFormat="1" ht="26.1" customHeight="1">
      <c r="A702" s="176"/>
      <c r="B702" s="177"/>
      <c r="C702" s="24"/>
      <c r="D702" s="24"/>
      <c r="E702" s="24"/>
      <c r="F702" s="24"/>
      <c r="G702" s="24"/>
      <c r="H702" s="24"/>
      <c r="I702" s="24"/>
      <c r="J702" s="24"/>
    </row>
    <row r="703" spans="1:18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</row>
    <row r="704" spans="1:18" s="24" customFormat="1" ht="26.1" customHeight="1">
      <c r="A704" s="176"/>
      <c r="B704" s="177"/>
    </row>
    <row r="705" spans="1:18" s="69" customFormat="1" ht="26.1" customHeight="1">
      <c r="A705" s="176"/>
      <c r="B705" s="176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</row>
    <row r="706" spans="1:18" s="69" customFormat="1" ht="26.1" customHeight="1">
      <c r="A706" s="176"/>
      <c r="B706" s="177"/>
      <c r="C706" s="24"/>
      <c r="D706" s="24"/>
      <c r="E706" s="24"/>
      <c r="F706" s="24"/>
      <c r="G706" s="24"/>
      <c r="H706" s="24"/>
      <c r="I706" s="123"/>
      <c r="J706" s="123"/>
      <c r="K706" s="88"/>
      <c r="L706" s="88"/>
      <c r="M706" s="88"/>
      <c r="N706" s="88"/>
      <c r="O706" s="88"/>
      <c r="P706" s="88"/>
      <c r="Q706" s="88"/>
      <c r="R706" s="88"/>
    </row>
    <row r="707" spans="1:18" s="69" customFormat="1" ht="26.1" customHeight="1">
      <c r="A707" s="176"/>
      <c r="B707" s="176"/>
      <c r="C707" s="24"/>
      <c r="D707" s="24"/>
      <c r="E707" s="24"/>
      <c r="F707" s="24"/>
      <c r="G707" s="24"/>
      <c r="H707" s="24"/>
      <c r="I707" s="24"/>
      <c r="J707" s="24"/>
    </row>
    <row r="708" spans="1:18" s="123" customFormat="1" ht="26.1" customHeight="1">
      <c r="A708" s="176"/>
      <c r="B708" s="176"/>
      <c r="C708" s="24"/>
      <c r="D708" s="24"/>
      <c r="E708" s="24"/>
      <c r="F708" s="24"/>
      <c r="G708" s="24"/>
      <c r="H708" s="24"/>
      <c r="I708" s="24"/>
      <c r="J708" s="24"/>
      <c r="K708" s="69"/>
      <c r="L708" s="69"/>
      <c r="M708" s="69"/>
      <c r="N708" s="69"/>
      <c r="O708" s="69"/>
      <c r="P708" s="69"/>
      <c r="Q708" s="69"/>
      <c r="R708" s="69"/>
    </row>
    <row r="709" spans="1:18" s="69" customFormat="1" ht="26.1" customHeight="1">
      <c r="A709" s="176"/>
      <c r="B709" s="176"/>
      <c r="C709" s="24"/>
      <c r="D709" s="24"/>
      <c r="E709" s="24"/>
      <c r="F709" s="24"/>
      <c r="G709" s="24"/>
      <c r="H709" s="24"/>
      <c r="I709" s="24"/>
      <c r="J709" s="24"/>
    </row>
    <row r="710" spans="1:18" s="24" customFormat="1" ht="26.1" customHeight="1">
      <c r="A710" s="201"/>
      <c r="B710" s="202"/>
      <c r="C710" s="123"/>
      <c r="D710" s="123"/>
      <c r="E710" s="123"/>
      <c r="F710" s="123"/>
      <c r="G710" s="123"/>
      <c r="H710" s="123"/>
      <c r="K710" s="69"/>
      <c r="L710" s="69"/>
      <c r="M710" s="69"/>
      <c r="N710" s="69"/>
      <c r="O710" s="69"/>
      <c r="P710" s="69"/>
      <c r="Q710" s="69"/>
      <c r="R710" s="69"/>
    </row>
    <row r="711" spans="1:18" s="24" customFormat="1" ht="26.1" customHeight="1">
      <c r="A711" s="176"/>
      <c r="B711" s="177"/>
    </row>
    <row r="712" spans="1:18" s="69" customFormat="1" ht="26.1" customHeight="1">
      <c r="A712" s="176"/>
      <c r="B712" s="177"/>
      <c r="C712" s="24"/>
      <c r="D712" s="24"/>
      <c r="E712" s="24"/>
      <c r="F712" s="24"/>
      <c r="G712" s="24"/>
      <c r="H712" s="24"/>
      <c r="I712" s="24"/>
      <c r="J712" s="24"/>
    </row>
    <row r="713" spans="1:18" s="69" customFormat="1" ht="26.1" customHeight="1">
      <c r="A713" s="176"/>
      <c r="B713" s="177"/>
      <c r="C713" s="24"/>
      <c r="D713" s="24"/>
      <c r="E713" s="24"/>
      <c r="F713" s="24"/>
      <c r="G713" s="24"/>
      <c r="H713" s="24"/>
      <c r="I713" s="24"/>
      <c r="J713" s="24"/>
      <c r="K713" s="175"/>
      <c r="L713" s="175"/>
      <c r="M713" s="175"/>
      <c r="N713" s="175"/>
      <c r="O713" s="175"/>
      <c r="P713" s="175"/>
      <c r="Q713" s="175"/>
      <c r="R713" s="175"/>
    </row>
    <row r="714" spans="1:18" s="69" customFormat="1" ht="26.1" customHeight="1">
      <c r="A714" s="176"/>
      <c r="B714" s="177"/>
      <c r="C714" s="24"/>
      <c r="D714" s="24"/>
      <c r="E714" s="24"/>
      <c r="F714" s="24"/>
      <c r="G714" s="24"/>
      <c r="H714" s="24"/>
      <c r="I714" s="24"/>
      <c r="J714" s="24"/>
    </row>
    <row r="715" spans="1:18" s="69" customFormat="1" ht="26.1" customHeight="1">
      <c r="A715" s="176"/>
      <c r="B715" s="176"/>
      <c r="C715" s="24"/>
      <c r="D715" s="24"/>
      <c r="E715" s="24"/>
      <c r="F715" s="24"/>
      <c r="G715" s="24"/>
      <c r="H715" s="24"/>
      <c r="I715" s="24"/>
      <c r="J715" s="24"/>
    </row>
    <row r="716" spans="1:18" s="69" customFormat="1" ht="26.1" customHeight="1">
      <c r="A716" s="176"/>
      <c r="B716" s="177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</row>
    <row r="717" spans="1:18" s="69" customFormat="1" ht="26.1" customHeight="1">
      <c r="A717" s="176"/>
      <c r="B717" s="176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</row>
    <row r="718" spans="1:18" s="69" customFormat="1" ht="26.1" customHeight="1">
      <c r="A718" s="176"/>
      <c r="B718" s="177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</row>
    <row r="719" spans="1:18" s="24" customFormat="1" ht="26.1" customHeight="1">
      <c r="A719" s="176"/>
      <c r="B719" s="177"/>
    </row>
    <row r="720" spans="1:18" s="69" customFormat="1" ht="26.1" customHeight="1">
      <c r="A720" s="176"/>
      <c r="B720" s="176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</row>
    <row r="721" spans="1:18" s="69" customFormat="1" ht="26.1" customHeight="1">
      <c r="A721" s="176"/>
      <c r="B721" s="176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</row>
    <row r="722" spans="1:18" s="69" customFormat="1" ht="26.1" customHeight="1">
      <c r="A722" s="176"/>
      <c r="B722" s="176"/>
      <c r="C722" s="24"/>
      <c r="D722" s="24"/>
      <c r="E722" s="24"/>
      <c r="F722" s="24"/>
      <c r="G722" s="24"/>
      <c r="H722" s="24"/>
      <c r="I722" s="24"/>
      <c r="J722" s="24"/>
    </row>
    <row r="723" spans="1:18" s="24" customFormat="1" ht="26.1" customHeight="1">
      <c r="A723" s="176"/>
      <c r="B723" s="176"/>
      <c r="K723" s="69"/>
      <c r="L723" s="69"/>
      <c r="M723" s="69"/>
      <c r="N723" s="69"/>
      <c r="O723" s="69"/>
      <c r="P723" s="69"/>
      <c r="Q723" s="69"/>
      <c r="R723" s="69"/>
    </row>
    <row r="724" spans="1:18" s="69" customFormat="1" ht="26.1" customHeight="1">
      <c r="A724" s="176"/>
      <c r="B724" s="176"/>
      <c r="C724" s="24"/>
      <c r="D724" s="24"/>
      <c r="E724" s="24"/>
      <c r="F724" s="24"/>
      <c r="G724" s="24"/>
      <c r="H724" s="24"/>
      <c r="I724" s="24"/>
      <c r="J724" s="24"/>
    </row>
    <row r="725" spans="1:18" s="24" customFormat="1" ht="26.1" customHeight="1">
      <c r="A725" s="176"/>
      <c r="B725" s="176"/>
      <c r="K725" s="69"/>
      <c r="L725" s="69"/>
      <c r="M725" s="69"/>
      <c r="N725" s="69"/>
      <c r="O725" s="69"/>
      <c r="P725" s="69"/>
      <c r="Q725" s="69"/>
      <c r="R725" s="69"/>
    </row>
    <row r="726" spans="1:18" s="69" customFormat="1" ht="59.25" customHeight="1">
      <c r="A726" s="176"/>
      <c r="B726" s="177"/>
      <c r="C726" s="24"/>
      <c r="D726" s="24"/>
      <c r="E726" s="24"/>
      <c r="F726" s="24"/>
      <c r="G726" s="24"/>
      <c r="H726" s="24"/>
      <c r="I726" s="123"/>
      <c r="J726" s="123"/>
      <c r="K726" s="88"/>
      <c r="L726" s="88"/>
    </row>
    <row r="727" spans="1:18" s="69" customFormat="1" ht="33.75" customHeight="1">
      <c r="A727" s="176"/>
      <c r="B727" s="177"/>
      <c r="C727" s="24"/>
      <c r="D727" s="24"/>
      <c r="E727" s="24"/>
      <c r="F727" s="24"/>
      <c r="G727" s="24"/>
      <c r="H727" s="24"/>
      <c r="I727" s="123"/>
      <c r="J727" s="123"/>
      <c r="K727" s="123"/>
      <c r="L727" s="123"/>
      <c r="M727" s="24"/>
      <c r="N727" s="24"/>
      <c r="O727" s="24"/>
      <c r="P727" s="24"/>
      <c r="Q727" s="24"/>
      <c r="R727" s="24"/>
    </row>
    <row r="728" spans="1:18" s="24" customFormat="1" ht="26.1" customHeight="1">
      <c r="A728" s="176"/>
      <c r="B728" s="177"/>
      <c r="I728" s="123"/>
      <c r="J728" s="123"/>
      <c r="K728" s="88"/>
      <c r="L728" s="88"/>
      <c r="M728" s="69"/>
      <c r="N728" s="69"/>
      <c r="O728" s="69"/>
      <c r="P728" s="69"/>
      <c r="Q728" s="69"/>
      <c r="R728" s="69"/>
    </row>
    <row r="729" spans="1:18" s="24" customFormat="1" ht="26.1" customHeight="1">
      <c r="A729" s="176"/>
      <c r="B729" s="177"/>
      <c r="I729" s="123"/>
      <c r="J729" s="123"/>
      <c r="K729" s="88"/>
      <c r="L729" s="88"/>
      <c r="M729" s="69"/>
      <c r="N729" s="69"/>
      <c r="O729" s="69"/>
      <c r="P729" s="69"/>
      <c r="Q729" s="69"/>
      <c r="R729" s="69"/>
    </row>
    <row r="730" spans="1:18" s="24" customFormat="1" ht="26.1" customHeight="1">
      <c r="A730" s="201"/>
      <c r="B730" s="202"/>
      <c r="C730" s="123"/>
      <c r="D730" s="123"/>
      <c r="E730" s="123"/>
      <c r="F730" s="123"/>
      <c r="G730" s="123"/>
      <c r="H730" s="123"/>
      <c r="K730" s="69"/>
      <c r="L730" s="69"/>
      <c r="M730" s="69"/>
      <c r="N730" s="69"/>
      <c r="O730" s="69"/>
      <c r="P730" s="69"/>
      <c r="Q730" s="69"/>
      <c r="R730" s="69"/>
    </row>
    <row r="731" spans="1:18" s="24" customFormat="1" ht="26.1" customHeight="1">
      <c r="A731" s="201"/>
      <c r="B731" s="201"/>
      <c r="C731" s="123"/>
      <c r="D731" s="123"/>
      <c r="E731" s="123"/>
      <c r="F731" s="123"/>
      <c r="G731" s="123"/>
      <c r="H731" s="123"/>
    </row>
    <row r="732" spans="1:18" s="24" customFormat="1" ht="26.1" customHeight="1">
      <c r="A732" s="201"/>
      <c r="B732" s="202"/>
      <c r="C732" s="123"/>
      <c r="D732" s="123"/>
      <c r="E732" s="123"/>
      <c r="F732" s="123"/>
      <c r="G732" s="123"/>
      <c r="H732" s="123"/>
      <c r="K732" s="69"/>
      <c r="L732" s="69"/>
      <c r="M732" s="69"/>
      <c r="N732" s="69"/>
      <c r="O732" s="69"/>
      <c r="P732" s="69"/>
      <c r="Q732" s="69"/>
      <c r="R732" s="69"/>
    </row>
    <row r="733" spans="1:18" s="24" customFormat="1" ht="26.1" customHeight="1">
      <c r="A733" s="201"/>
      <c r="B733" s="202"/>
      <c r="C733" s="123"/>
      <c r="D733" s="123"/>
      <c r="E733" s="123"/>
      <c r="F733" s="123"/>
      <c r="G733" s="123"/>
      <c r="H733" s="123"/>
      <c r="K733" s="69"/>
      <c r="L733" s="69"/>
      <c r="M733" s="69"/>
      <c r="N733" s="69"/>
      <c r="O733" s="69"/>
      <c r="P733" s="69"/>
      <c r="Q733" s="69"/>
      <c r="R733" s="69"/>
    </row>
    <row r="734" spans="1:18" s="69" customFormat="1" ht="26.1" customHeight="1">
      <c r="A734" s="176"/>
      <c r="B734" s="177"/>
      <c r="C734" s="24"/>
      <c r="D734" s="24"/>
      <c r="E734" s="24"/>
      <c r="F734" s="24"/>
      <c r="G734" s="24"/>
      <c r="H734" s="24"/>
      <c r="I734" s="24"/>
      <c r="J734" s="24"/>
    </row>
    <row r="735" spans="1:18" s="69" customFormat="1" ht="26.1" customHeight="1">
      <c r="A735" s="176"/>
      <c r="B735" s="176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</row>
    <row r="736" spans="1:18" s="69" customFormat="1" ht="26.1" customHeight="1">
      <c r="A736" s="176"/>
      <c r="B736" s="177"/>
      <c r="C736" s="24"/>
      <c r="D736" s="24"/>
      <c r="E736" s="24"/>
      <c r="F736" s="24"/>
      <c r="G736" s="24"/>
      <c r="H736" s="24"/>
      <c r="I736" s="24"/>
      <c r="J736" s="24"/>
    </row>
    <row r="737" spans="1:18" s="69" customFormat="1" ht="26.1" customHeight="1">
      <c r="A737" s="176"/>
      <c r="B737" s="177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s="69" customFormat="1" ht="26.1" customHeight="1">
      <c r="A738" s="176"/>
      <c r="B738" s="177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</row>
    <row r="739" spans="1:18" s="24" customFormat="1" ht="26.1" customHeight="1">
      <c r="A739" s="176"/>
      <c r="B739" s="176"/>
    </row>
    <row r="740" spans="1:18" s="69" customFormat="1" ht="26.1" customHeight="1">
      <c r="A740" s="176"/>
      <c r="B740" s="177"/>
      <c r="C740" s="24"/>
      <c r="D740" s="24"/>
      <c r="E740" s="24"/>
      <c r="F740" s="24"/>
      <c r="G740" s="24"/>
      <c r="H740" s="24"/>
      <c r="I740" s="24"/>
      <c r="J740" s="24"/>
    </row>
    <row r="741" spans="1:18" s="69" customFormat="1" ht="26.1" customHeight="1">
      <c r="A741" s="228"/>
      <c r="B741" s="228"/>
      <c r="C741" s="24"/>
      <c r="D741" s="24"/>
      <c r="E741" s="24"/>
      <c r="F741" s="24"/>
      <c r="G741" s="24"/>
      <c r="H741" s="24"/>
      <c r="I741" s="229"/>
      <c r="J741" s="229"/>
      <c r="K741" s="229"/>
      <c r="L741" s="229"/>
      <c r="M741" s="229"/>
      <c r="N741" s="229"/>
      <c r="O741" s="24"/>
      <c r="P741" s="24"/>
      <c r="Q741" s="24"/>
      <c r="R741" s="24"/>
    </row>
    <row r="742" spans="1:18" s="69" customFormat="1" ht="26.1" customHeight="1">
      <c r="A742" s="176"/>
      <c r="B742" s="176"/>
      <c r="C742" s="24"/>
      <c r="D742" s="24"/>
      <c r="E742" s="24"/>
      <c r="F742" s="24"/>
      <c r="G742" s="24"/>
      <c r="H742" s="24"/>
      <c r="I742" s="230"/>
      <c r="J742" s="230"/>
      <c r="K742" s="231"/>
      <c r="L742" s="231"/>
      <c r="M742" s="231"/>
      <c r="N742" s="231"/>
    </row>
    <row r="743" spans="1:18" s="24" customFormat="1" ht="26.1" customHeight="1">
      <c r="A743" s="176"/>
      <c r="B743" s="176"/>
      <c r="I743" s="188"/>
      <c r="J743" s="188"/>
      <c r="K743" s="232"/>
      <c r="L743" s="232"/>
      <c r="M743" s="189"/>
      <c r="N743" s="189"/>
      <c r="O743" s="69"/>
      <c r="P743" s="69"/>
      <c r="Q743" s="69"/>
      <c r="R743" s="69"/>
    </row>
    <row r="744" spans="1:18" s="69" customFormat="1" ht="26.1" customHeight="1">
      <c r="A744" s="176"/>
      <c r="B744" s="177"/>
      <c r="C744" s="24"/>
      <c r="D744" s="24"/>
      <c r="E744" s="24"/>
      <c r="F744" s="24"/>
      <c r="G744" s="24"/>
      <c r="H744" s="24"/>
      <c r="I744" s="188"/>
      <c r="J744" s="188"/>
      <c r="K744" s="232"/>
      <c r="L744" s="232"/>
      <c r="M744" s="189"/>
      <c r="N744" s="189"/>
    </row>
    <row r="745" spans="1:18" s="69" customFormat="1" ht="26.1" customHeight="1">
      <c r="A745" s="176"/>
      <c r="B745" s="176"/>
      <c r="C745" s="233"/>
      <c r="D745" s="233"/>
      <c r="E745" s="211"/>
      <c r="F745" s="234"/>
      <c r="G745" s="235"/>
      <c r="H745" s="229"/>
      <c r="I745" s="176"/>
      <c r="J745" s="176"/>
      <c r="K745" s="201"/>
      <c r="L745" s="201"/>
      <c r="M745" s="176"/>
      <c r="N745" s="176"/>
      <c r="O745" s="24"/>
      <c r="P745" s="24"/>
      <c r="Q745" s="24"/>
      <c r="R745" s="24"/>
    </row>
    <row r="746" spans="1:18" s="69" customFormat="1" ht="26.1" customHeight="1">
      <c r="A746" s="176"/>
      <c r="B746" s="177"/>
      <c r="C746" s="230"/>
      <c r="D746" s="230"/>
      <c r="E746" s="230"/>
      <c r="F746" s="230"/>
      <c r="G746" s="230"/>
      <c r="H746" s="230"/>
      <c r="I746" s="172"/>
      <c r="J746" s="172"/>
      <c r="K746" s="173"/>
      <c r="L746" s="173"/>
      <c r="M746" s="173"/>
      <c r="N746" s="173"/>
    </row>
    <row r="747" spans="1:18" s="69" customFormat="1" ht="26.1" customHeight="1">
      <c r="A747" s="176"/>
      <c r="B747" s="177"/>
      <c r="C747" s="230"/>
      <c r="D747" s="230"/>
      <c r="E747" s="236"/>
      <c r="F747" s="237"/>
      <c r="G747" s="237"/>
      <c r="H747" s="188"/>
      <c r="I747" s="170"/>
      <c r="J747" s="170"/>
      <c r="K747" s="172"/>
      <c r="L747" s="172"/>
      <c r="M747" s="170"/>
      <c r="N747" s="170"/>
      <c r="O747" s="24"/>
      <c r="P747" s="24"/>
      <c r="Q747" s="24"/>
      <c r="R747" s="24"/>
    </row>
    <row r="748" spans="1:18" s="69" customFormat="1" ht="26.1" customHeight="1">
      <c r="A748" s="176"/>
      <c r="B748" s="177"/>
      <c r="C748" s="230"/>
      <c r="D748" s="230"/>
      <c r="E748" s="236"/>
      <c r="F748" s="237"/>
      <c r="G748" s="237"/>
      <c r="H748" s="188"/>
      <c r="I748" s="170"/>
      <c r="J748" s="170"/>
      <c r="K748" s="173"/>
      <c r="L748" s="173"/>
      <c r="M748" s="171"/>
      <c r="N748" s="171"/>
    </row>
    <row r="749" spans="1:18" ht="26.1" customHeight="1">
      <c r="A749" s="176"/>
      <c r="B749" s="176"/>
      <c r="C749" s="230"/>
      <c r="D749" s="230"/>
      <c r="E749" s="238"/>
      <c r="F749" s="237"/>
      <c r="G749" s="237"/>
      <c r="H749" s="176"/>
      <c r="I749" s="172"/>
      <c r="J749" s="172"/>
      <c r="K749" s="173"/>
      <c r="L749" s="173"/>
      <c r="M749" s="173"/>
      <c r="N749" s="173"/>
      <c r="O749" s="69"/>
      <c r="P749" s="69"/>
      <c r="Q749" s="69"/>
      <c r="R749" s="69"/>
    </row>
    <row r="750" spans="1:18" ht="30.75" customHeight="1">
      <c r="A750" s="176"/>
      <c r="B750" s="177"/>
      <c r="C750" s="227"/>
      <c r="D750" s="227"/>
      <c r="E750" s="239"/>
      <c r="F750" s="237"/>
      <c r="G750" s="237"/>
      <c r="H750" s="172"/>
      <c r="I750" s="170"/>
      <c r="J750" s="170"/>
      <c r="K750" s="173"/>
      <c r="L750" s="173"/>
      <c r="M750" s="171"/>
      <c r="N750" s="171"/>
      <c r="O750" s="69"/>
      <c r="P750" s="69"/>
      <c r="Q750" s="69"/>
      <c r="R750" s="69"/>
    </row>
    <row r="751" spans="1:18" s="69" customFormat="1" ht="26.1" customHeight="1">
      <c r="A751" s="176"/>
      <c r="B751" s="176"/>
      <c r="C751" s="227"/>
      <c r="D751" s="227"/>
      <c r="E751" s="239"/>
      <c r="F751" s="237"/>
      <c r="G751" s="237"/>
      <c r="H751" s="170"/>
      <c r="I751" s="24"/>
      <c r="J751" s="24"/>
      <c r="K751" s="24"/>
      <c r="L751" s="24"/>
      <c r="M751" s="24"/>
      <c r="N751" s="24"/>
      <c r="O751" s="24"/>
      <c r="P751" s="24"/>
      <c r="Q751" s="24"/>
      <c r="R751" s="24"/>
    </row>
    <row r="752" spans="1:18" s="24" customFormat="1" ht="26.1" customHeight="1">
      <c r="A752" s="176"/>
      <c r="B752" s="177"/>
      <c r="C752" s="230"/>
      <c r="D752" s="230"/>
      <c r="E752" s="236"/>
      <c r="F752" s="240"/>
      <c r="G752" s="240"/>
      <c r="H752" s="170"/>
    </row>
    <row r="753" spans="1:18" s="69" customFormat="1" ht="26.1" customHeight="1">
      <c r="A753" s="176"/>
      <c r="B753" s="177"/>
      <c r="C753" s="227"/>
      <c r="D753" s="227"/>
      <c r="E753" s="241"/>
      <c r="F753" s="240"/>
      <c r="G753" s="240"/>
      <c r="H753" s="172"/>
      <c r="I753" s="24"/>
      <c r="J753" s="24"/>
      <c r="K753" s="24"/>
      <c r="L753" s="24"/>
      <c r="M753" s="24"/>
      <c r="N753" s="24"/>
      <c r="O753" s="24"/>
      <c r="P753" s="24"/>
      <c r="Q753" s="24"/>
      <c r="R753" s="24"/>
    </row>
    <row r="754" spans="1:18" s="24" customFormat="1" ht="26.1" customHeight="1">
      <c r="A754" s="176"/>
      <c r="B754" s="177"/>
      <c r="C754" s="230"/>
      <c r="D754" s="230"/>
      <c r="E754" s="238"/>
      <c r="F754" s="242"/>
      <c r="G754" s="242"/>
      <c r="H754" s="170"/>
      <c r="K754" s="69"/>
      <c r="L754" s="69"/>
      <c r="M754" s="69"/>
      <c r="N754" s="69"/>
      <c r="O754" s="69"/>
      <c r="P754" s="69"/>
      <c r="Q754" s="69"/>
      <c r="R754" s="69"/>
    </row>
    <row r="755" spans="1:18" s="69" customFormat="1" ht="26.1" customHeight="1">
      <c r="A755" s="176"/>
      <c r="B755" s="176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</row>
    <row r="756" spans="1:18" s="123" customFormat="1" ht="32.25" customHeight="1">
      <c r="A756" s="176"/>
      <c r="B756" s="176"/>
      <c r="C756" s="24"/>
      <c r="D756" s="24"/>
      <c r="E756" s="24"/>
      <c r="F756" s="24"/>
      <c r="G756" s="24"/>
      <c r="H756" s="24"/>
      <c r="I756" s="24"/>
      <c r="J756" s="24"/>
      <c r="K756" s="69"/>
      <c r="L756" s="69"/>
      <c r="M756" s="69"/>
      <c r="N756" s="69"/>
      <c r="O756" s="69"/>
      <c r="P756" s="69"/>
      <c r="Q756" s="69"/>
      <c r="R756" s="69"/>
    </row>
    <row r="757" spans="1:18" s="69" customFormat="1" ht="26.1" customHeight="1">
      <c r="A757" s="176"/>
      <c r="B757" s="176"/>
      <c r="C757" s="24"/>
      <c r="D757" s="24"/>
      <c r="E757" s="24"/>
      <c r="F757" s="24"/>
      <c r="G757" s="24"/>
      <c r="H757" s="24"/>
      <c r="I757" s="24"/>
      <c r="J757" s="24"/>
    </row>
    <row r="758" spans="1:18" s="69" customFormat="1" ht="31.5" customHeight="1">
      <c r="A758" s="176"/>
      <c r="B758" s="177"/>
      <c r="C758" s="24"/>
      <c r="D758" s="24"/>
      <c r="E758" s="24"/>
      <c r="F758" s="24"/>
      <c r="G758" s="24"/>
      <c r="H758" s="24"/>
      <c r="I758" s="24"/>
      <c r="J758" s="24"/>
    </row>
    <row r="759" spans="1:18" s="24" customFormat="1" ht="26.1" customHeight="1">
      <c r="A759" s="176"/>
      <c r="B759" s="176"/>
      <c r="K759" s="69"/>
      <c r="L759" s="69"/>
      <c r="M759" s="69"/>
      <c r="N759" s="69"/>
      <c r="O759" s="69"/>
      <c r="P759" s="69"/>
      <c r="Q759" s="69"/>
      <c r="R759" s="69"/>
    </row>
    <row r="760" spans="1:18" s="69" customFormat="1" ht="26.1" customHeight="1">
      <c r="A760" s="176"/>
      <c r="B760" s="177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</row>
    <row r="761" spans="1:18" s="69" customFormat="1" ht="26.1" customHeight="1">
      <c r="A761" s="176"/>
      <c r="B761" s="177"/>
      <c r="C761" s="24"/>
      <c r="D761" s="24"/>
      <c r="E761" s="24"/>
      <c r="F761" s="24"/>
      <c r="G761" s="24"/>
      <c r="H761" s="24"/>
      <c r="I761" s="24"/>
      <c r="J761" s="24"/>
    </row>
    <row r="762" spans="1:18" s="24" customFormat="1" ht="26.1" customHeight="1">
      <c r="A762" s="176"/>
      <c r="B762" s="177"/>
    </row>
    <row r="763" spans="1:18" s="24" customFormat="1" ht="26.1" customHeight="1">
      <c r="A763" s="176"/>
      <c r="B763" s="177"/>
    </row>
    <row r="764" spans="1:18" s="24" customFormat="1" ht="26.1" customHeight="1">
      <c r="A764" s="170"/>
      <c r="B764" s="170"/>
      <c r="K764" s="69"/>
      <c r="L764" s="69"/>
      <c r="M764" s="69"/>
      <c r="N764" s="69"/>
      <c r="O764" s="69"/>
      <c r="P764" s="69"/>
      <c r="Q764" s="69"/>
      <c r="R764" s="69"/>
    </row>
    <row r="765" spans="1:18" s="69" customFormat="1" ht="26.1" customHeight="1">
      <c r="A765" s="170"/>
      <c r="B765" s="171"/>
      <c r="C765" s="24"/>
      <c r="D765" s="24"/>
      <c r="E765" s="24"/>
      <c r="F765" s="24"/>
      <c r="G765" s="24"/>
      <c r="H765" s="24"/>
      <c r="I765" s="24"/>
      <c r="J765" s="24"/>
      <c r="K765" s="1"/>
      <c r="L765" s="1"/>
      <c r="M765" s="1"/>
      <c r="N765" s="213"/>
      <c r="O765" s="212"/>
      <c r="P765" s="212"/>
      <c r="Q765" s="212"/>
      <c r="R765" s="223"/>
    </row>
    <row r="766" spans="1:18" s="24" customFormat="1" ht="26.1" customHeight="1">
      <c r="A766" s="199"/>
      <c r="B766" s="199"/>
      <c r="K766" s="243"/>
      <c r="L766" s="244"/>
      <c r="M766" s="244"/>
      <c r="N766" s="215"/>
      <c r="O766" s="215"/>
      <c r="P766" s="215"/>
      <c r="Q766" s="215"/>
      <c r="R766" s="215"/>
    </row>
    <row r="767" spans="1:18" s="73" customFormat="1" ht="26.1" customHeight="1">
      <c r="A767" s="199"/>
      <c r="B767" s="199"/>
      <c r="C767" s="24"/>
      <c r="D767" s="24"/>
      <c r="E767" s="24"/>
      <c r="F767" s="24"/>
      <c r="G767" s="24"/>
      <c r="H767" s="24"/>
      <c r="I767" s="24"/>
      <c r="J767" s="24"/>
      <c r="K767" s="243"/>
      <c r="L767" s="244"/>
      <c r="M767" s="244"/>
      <c r="N767" s="215"/>
      <c r="O767" s="215"/>
      <c r="P767" s="224"/>
      <c r="Q767" s="224"/>
      <c r="R767" s="225"/>
    </row>
    <row r="768" spans="1:18" s="69" customFormat="1" ht="26.1" customHeight="1">
      <c r="A768" s="203"/>
      <c r="B768" s="204"/>
      <c r="C768" s="24"/>
      <c r="D768" s="24"/>
      <c r="E768" s="24"/>
      <c r="F768" s="24"/>
      <c r="G768" s="24"/>
      <c r="H768" s="24"/>
      <c r="I768" s="24"/>
      <c r="J768" s="24"/>
      <c r="K768" s="243"/>
      <c r="L768" s="244"/>
      <c r="M768" s="244"/>
      <c r="N768" s="215"/>
      <c r="O768" s="215"/>
      <c r="P768" s="224"/>
      <c r="Q768" s="224"/>
      <c r="R768" s="225"/>
    </row>
    <row r="769" spans="1:21" s="69" customFormat="1" ht="26.1" customHeight="1">
      <c r="A769" s="203"/>
      <c r="B769" s="204"/>
      <c r="C769" s="24"/>
      <c r="D769" s="24"/>
      <c r="E769" s="24"/>
      <c r="F769" s="24"/>
      <c r="G769" s="24"/>
      <c r="H769" s="24"/>
      <c r="I769" s="24"/>
      <c r="J769" s="24"/>
      <c r="K769" s="243"/>
      <c r="L769" s="244"/>
      <c r="M769" s="244"/>
      <c r="N769" s="215"/>
      <c r="O769" s="215"/>
      <c r="P769" s="224"/>
      <c r="Q769" s="224"/>
      <c r="R769" s="225"/>
    </row>
    <row r="770" spans="1:21" s="24" customFormat="1" ht="26.1" customHeight="1">
      <c r="A770" s="176"/>
      <c r="B770" s="177"/>
      <c r="K770" s="241"/>
      <c r="L770" s="237"/>
      <c r="M770" s="237"/>
      <c r="N770" s="216"/>
      <c r="O770" s="216"/>
      <c r="P770" s="226"/>
      <c r="Q770" s="226"/>
      <c r="R770" s="227"/>
    </row>
    <row r="771" spans="1:21" s="24" customFormat="1" ht="31.5" customHeight="1">
      <c r="A771" s="176"/>
      <c r="B771" s="177"/>
      <c r="K771" s="243"/>
      <c r="L771" s="244"/>
      <c r="M771" s="244"/>
      <c r="N771" s="215"/>
      <c r="O771" s="215"/>
      <c r="P771" s="224"/>
      <c r="Q771" s="224"/>
      <c r="R771" s="225"/>
    </row>
    <row r="772" spans="1:21" s="24" customFormat="1" ht="30.75" customHeight="1">
      <c r="A772" s="176"/>
      <c r="B772" s="177"/>
      <c r="K772" s="241"/>
      <c r="L772" s="237"/>
      <c r="M772" s="237"/>
      <c r="N772" s="216"/>
      <c r="O772" s="216"/>
      <c r="P772" s="216"/>
      <c r="Q772" s="216"/>
      <c r="R772" s="216"/>
    </row>
    <row r="773" spans="1:21" s="69" customFormat="1" ht="30.75" customHeight="1">
      <c r="A773" s="176"/>
      <c r="B773" s="177"/>
      <c r="C773" s="24"/>
      <c r="D773" s="24"/>
      <c r="E773" s="24"/>
      <c r="F773" s="24"/>
      <c r="G773" s="24"/>
      <c r="H773" s="24"/>
      <c r="I773" s="24"/>
      <c r="J773" s="24"/>
      <c r="K773" s="243"/>
      <c r="L773" s="244"/>
      <c r="M773" s="244"/>
      <c r="N773" s="215"/>
      <c r="O773" s="215"/>
      <c r="P773" s="215"/>
      <c r="Q773" s="215"/>
      <c r="R773" s="215"/>
    </row>
    <row r="774" spans="1:21" s="69" customFormat="1" ht="26.1" customHeight="1">
      <c r="A774" s="176"/>
      <c r="B774" s="176"/>
      <c r="C774" s="24"/>
      <c r="D774" s="24"/>
      <c r="E774" s="24"/>
      <c r="F774" s="24"/>
      <c r="G774" s="24"/>
      <c r="H774" s="24"/>
      <c r="I774" s="24"/>
      <c r="J774" s="24"/>
    </row>
    <row r="775" spans="1:21" s="69" customFormat="1" ht="26.1" customHeight="1">
      <c r="A775" s="176"/>
      <c r="B775" s="177"/>
      <c r="C775" s="24"/>
      <c r="D775" s="24"/>
      <c r="E775" s="24"/>
      <c r="F775" s="24"/>
      <c r="G775" s="24"/>
      <c r="H775" s="24"/>
      <c r="I775" s="24"/>
      <c r="J775" s="24"/>
      <c r="K775" s="88"/>
      <c r="L775" s="88"/>
      <c r="M775" s="88"/>
      <c r="N775" s="88"/>
      <c r="O775" s="88"/>
      <c r="P775" s="88"/>
      <c r="Q775" s="88"/>
      <c r="R775" s="88"/>
    </row>
    <row r="776" spans="1:21" s="69" customFormat="1" ht="26.1" customHeight="1">
      <c r="A776" s="176"/>
      <c r="B776" s="176"/>
      <c r="C776" s="24"/>
      <c r="D776" s="24"/>
      <c r="E776" s="24"/>
      <c r="F776" s="24"/>
      <c r="G776" s="24"/>
      <c r="H776" s="24"/>
      <c r="I776" s="24"/>
      <c r="J776" s="24"/>
    </row>
    <row r="777" spans="1:21" s="69" customFormat="1" ht="26.1" customHeight="1">
      <c r="A777" s="176"/>
      <c r="B777" s="177"/>
      <c r="C777" s="24"/>
      <c r="D777" s="24"/>
      <c r="E777" s="24"/>
      <c r="F777" s="24"/>
      <c r="G777" s="24"/>
      <c r="H777" s="24"/>
      <c r="I777" s="24"/>
      <c r="J777" s="24"/>
      <c r="K777" s="22" t="e">
        <f>#REF!</f>
        <v>#REF!</v>
      </c>
      <c r="L777" s="24"/>
      <c r="M777" s="24"/>
      <c r="N777" s="24"/>
      <c r="O777" s="24"/>
      <c r="P777" s="24"/>
      <c r="Q777" s="24"/>
      <c r="R777" s="24"/>
    </row>
    <row r="778" spans="1:21" s="24" customFormat="1" ht="26.1" customHeight="1">
      <c r="A778" s="245"/>
      <c r="B778" s="246"/>
      <c r="K778" s="69"/>
      <c r="L778" s="69"/>
      <c r="M778" s="69"/>
      <c r="N778" s="69"/>
      <c r="O778" s="69"/>
      <c r="P778" s="69"/>
      <c r="Q778" s="69"/>
      <c r="R778" s="69"/>
    </row>
    <row r="779" spans="1:21" s="69" customFormat="1" ht="26.1" customHeight="1">
      <c r="A779" s="245"/>
      <c r="B779" s="246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</row>
    <row r="780" spans="1:21" s="24" customFormat="1" ht="26.1" customHeight="1">
      <c r="A780" s="245"/>
      <c r="B780" s="246"/>
    </row>
    <row r="781" spans="1:21" s="123" customFormat="1" ht="26.1" customHeight="1">
      <c r="A781" s="245"/>
      <c r="B781" s="245"/>
      <c r="C781" s="24"/>
      <c r="D781" s="24"/>
      <c r="E781" s="24"/>
      <c r="F781" s="24"/>
      <c r="G781" s="24"/>
      <c r="H781" s="24"/>
      <c r="I781" s="24"/>
      <c r="J781" s="24"/>
      <c r="K781" s="69"/>
      <c r="L781" s="69"/>
      <c r="M781" s="69"/>
      <c r="N781" s="69"/>
      <c r="O781" s="69"/>
      <c r="P781" s="69"/>
      <c r="Q781" s="69"/>
      <c r="R781" s="69"/>
      <c r="S781" s="24"/>
      <c r="T781" s="24"/>
      <c r="U781" s="24"/>
    </row>
    <row r="782" spans="1:21" s="24" customFormat="1" ht="26.1" customHeight="1">
      <c r="A782" s="245"/>
      <c r="B782" s="246"/>
      <c r="K782" s="69"/>
      <c r="L782" s="69"/>
      <c r="M782" s="69"/>
      <c r="N782" s="69"/>
      <c r="O782" s="69"/>
      <c r="P782" s="69"/>
      <c r="Q782" s="69"/>
      <c r="R782" s="69"/>
    </row>
    <row r="783" spans="1:21" s="69" customFormat="1" ht="26.1" customHeight="1">
      <c r="A783" s="245"/>
      <c r="B783" s="245"/>
      <c r="C783" s="24"/>
      <c r="D783" s="24"/>
      <c r="E783" s="24"/>
      <c r="F783" s="24"/>
      <c r="G783" s="24"/>
      <c r="H783" s="24"/>
      <c r="I783" s="24"/>
      <c r="J783" s="24"/>
    </row>
    <row r="784" spans="1:21" s="69" customFormat="1" ht="26.1" customHeight="1">
      <c r="A784" s="245"/>
      <c r="B784" s="245"/>
      <c r="C784" s="24"/>
      <c r="D784" s="24"/>
      <c r="E784" s="24"/>
      <c r="F784" s="24"/>
      <c r="G784" s="24"/>
      <c r="H784" s="24"/>
      <c r="I784" s="24"/>
      <c r="J784" s="24"/>
    </row>
    <row r="785" spans="1:21" s="69" customFormat="1" ht="43.5" customHeight="1">
      <c r="A785" s="245"/>
      <c r="B785" s="246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</row>
    <row r="786" spans="1:21" s="69" customFormat="1" ht="31.5" customHeight="1">
      <c r="A786" s="245"/>
      <c r="B786" s="246"/>
      <c r="C786" s="24"/>
      <c r="D786" s="24"/>
      <c r="E786" s="24"/>
      <c r="F786" s="24"/>
      <c r="G786" s="24"/>
      <c r="H786" s="24"/>
      <c r="I786" s="24"/>
      <c r="J786" s="24"/>
    </row>
    <row r="787" spans="1:21" s="69" customFormat="1" ht="26.1" customHeight="1">
      <c r="A787" s="245"/>
      <c r="B787" s="246"/>
      <c r="C787" s="24"/>
      <c r="D787" s="24"/>
      <c r="E787" s="24"/>
      <c r="F787" s="24"/>
      <c r="G787" s="24"/>
      <c r="H787" s="24"/>
      <c r="I787" s="24"/>
      <c r="J787" s="24"/>
      <c r="K787" s="73"/>
      <c r="L787" s="73"/>
      <c r="M787" s="73"/>
      <c r="N787" s="73"/>
      <c r="O787" s="73"/>
      <c r="P787" s="73"/>
      <c r="Q787" s="73"/>
      <c r="R787" s="73"/>
    </row>
    <row r="788" spans="1:21" s="24" customFormat="1" ht="26.1" customHeight="1">
      <c r="A788" s="245"/>
      <c r="B788" s="246"/>
      <c r="K788" s="69"/>
      <c r="L788" s="69"/>
      <c r="M788" s="69"/>
      <c r="N788" s="69"/>
      <c r="O788" s="69"/>
      <c r="P788" s="69"/>
      <c r="Q788" s="69"/>
      <c r="R788" s="69"/>
    </row>
    <row r="789" spans="1:21" s="69" customFormat="1" ht="26.1" customHeight="1">
      <c r="A789" s="245"/>
      <c r="B789" s="245"/>
      <c r="C789" s="24"/>
      <c r="D789" s="24"/>
      <c r="E789" s="24"/>
      <c r="F789" s="24"/>
      <c r="G789" s="24"/>
      <c r="H789" s="24"/>
      <c r="I789" s="24"/>
      <c r="J789" s="24"/>
    </row>
    <row r="790" spans="1:21" s="24" customFormat="1" ht="26.1" customHeight="1">
      <c r="A790" s="245"/>
      <c r="B790" s="246"/>
      <c r="K790" s="69"/>
      <c r="L790" s="69"/>
      <c r="M790" s="69"/>
      <c r="N790" s="69"/>
      <c r="O790" s="69"/>
      <c r="P790" s="69"/>
      <c r="Q790" s="69"/>
      <c r="R790" s="69"/>
      <c r="S790" s="123"/>
      <c r="T790" s="123"/>
      <c r="U790" s="123"/>
    </row>
    <row r="791" spans="1:21" s="69" customFormat="1" ht="33.75" customHeight="1">
      <c r="A791" s="247"/>
      <c r="B791" s="248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</row>
    <row r="792" spans="1:21" s="24" customFormat="1" ht="34.5" customHeight="1">
      <c r="A792" s="245"/>
      <c r="B792" s="246"/>
    </row>
    <row r="793" spans="1:21" s="69" customFormat="1" ht="45" customHeight="1">
      <c r="A793" s="245"/>
      <c r="B793" s="246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</row>
    <row r="794" spans="1:21" s="123" customFormat="1" ht="26.1" customHeight="1">
      <c r="A794" s="245"/>
      <c r="B794" s="246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</row>
    <row r="795" spans="1:21" s="24" customFormat="1" ht="26.1" customHeight="1">
      <c r="A795" s="245"/>
      <c r="B795" s="245"/>
      <c r="K795" s="175"/>
      <c r="L795" s="175"/>
      <c r="M795" s="175"/>
      <c r="N795" s="175"/>
      <c r="O795" s="175"/>
      <c r="P795" s="175"/>
      <c r="Q795" s="175"/>
      <c r="R795" s="175"/>
    </row>
    <row r="796" spans="1:21" s="24" customFormat="1" ht="26.1" customHeight="1">
      <c r="A796" s="245"/>
      <c r="B796" s="245"/>
    </row>
    <row r="797" spans="1:21" s="24" customFormat="1" ht="26.1" customHeight="1">
      <c r="A797" s="176"/>
      <c r="B797" s="176"/>
      <c r="K797" s="69"/>
      <c r="L797" s="69"/>
      <c r="M797" s="69"/>
      <c r="N797" s="69"/>
      <c r="O797" s="69"/>
      <c r="P797" s="69"/>
      <c r="Q797" s="69"/>
      <c r="R797" s="69"/>
    </row>
    <row r="798" spans="1:21" s="24" customFormat="1" ht="26.1" customHeight="1">
      <c r="A798" s="176"/>
      <c r="B798" s="176"/>
      <c r="K798" s="69"/>
      <c r="L798" s="69"/>
      <c r="M798" s="69"/>
      <c r="N798" s="69"/>
      <c r="O798" s="69"/>
      <c r="P798" s="69"/>
      <c r="Q798" s="69"/>
      <c r="R798" s="69"/>
    </row>
    <row r="799" spans="1:21" s="24" customFormat="1" ht="26.1" customHeight="1">
      <c r="A799" s="176"/>
      <c r="B799" s="176"/>
      <c r="K799" s="69"/>
      <c r="L799" s="69"/>
      <c r="M799" s="69"/>
      <c r="N799" s="69"/>
      <c r="O799" s="69"/>
      <c r="P799" s="69"/>
      <c r="Q799" s="69"/>
      <c r="R799" s="69"/>
    </row>
    <row r="800" spans="1:21" s="69" customFormat="1" ht="26.1" customHeight="1">
      <c r="A800" s="176"/>
      <c r="B800" s="176"/>
      <c r="C800" s="24"/>
      <c r="D800" s="24"/>
      <c r="E800" s="24"/>
      <c r="F800" s="24"/>
      <c r="G800" s="24"/>
      <c r="H800" s="24"/>
      <c r="I800" s="24"/>
      <c r="J800" s="24"/>
    </row>
    <row r="801" spans="1:21" s="24" customFormat="1" ht="26.1" customHeight="1">
      <c r="A801" s="176"/>
      <c r="B801" s="177"/>
      <c r="K801" s="69"/>
      <c r="L801" s="69"/>
      <c r="M801" s="69"/>
      <c r="N801" s="69"/>
      <c r="O801" s="69"/>
      <c r="P801" s="69"/>
      <c r="Q801" s="69"/>
      <c r="R801" s="69"/>
    </row>
    <row r="802" spans="1:21" s="24" customFormat="1" ht="26.1" customHeight="1">
      <c r="A802" s="176"/>
      <c r="B802" s="177"/>
    </row>
    <row r="803" spans="1:21" s="69" customFormat="1" ht="26.1" customHeight="1">
      <c r="A803" s="176"/>
      <c r="B803" s="177"/>
      <c r="C803" s="24"/>
      <c r="D803" s="24"/>
      <c r="E803" s="24"/>
      <c r="F803" s="24"/>
      <c r="G803" s="24"/>
      <c r="H803" s="24"/>
      <c r="I803" s="24"/>
      <c r="J803" s="24"/>
      <c r="S803" s="88"/>
      <c r="T803" s="88"/>
      <c r="U803" s="88"/>
    </row>
    <row r="804" spans="1:21" s="69" customFormat="1" ht="26.1" customHeight="1">
      <c r="A804" s="176"/>
      <c r="B804" s="177"/>
      <c r="C804" s="24"/>
      <c r="D804" s="24"/>
      <c r="E804" s="24"/>
      <c r="F804" s="24"/>
      <c r="G804" s="24"/>
      <c r="H804" s="24"/>
      <c r="I804" s="24"/>
      <c r="J804" s="24"/>
    </row>
    <row r="805" spans="1:21" s="88" customFormat="1" ht="26.1" customHeight="1">
      <c r="A805" s="176"/>
      <c r="B805" s="177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69"/>
      <c r="T805" s="69"/>
      <c r="U805" s="69"/>
    </row>
    <row r="806" spans="1:21" s="69" customFormat="1" ht="26.1" customHeight="1">
      <c r="A806" s="176"/>
      <c r="B806" s="176"/>
      <c r="C806" s="24"/>
      <c r="D806" s="24"/>
      <c r="E806" s="24"/>
      <c r="F806" s="24"/>
      <c r="G806" s="24"/>
      <c r="H806" s="24"/>
      <c r="I806" s="24"/>
      <c r="J806" s="24"/>
    </row>
    <row r="807" spans="1:21" s="24" customFormat="1" ht="38.25" customHeight="1">
      <c r="A807" s="176"/>
      <c r="B807" s="177"/>
      <c r="K807" s="69"/>
      <c r="L807" s="69"/>
      <c r="M807" s="69"/>
      <c r="N807" s="69"/>
      <c r="O807" s="69"/>
      <c r="P807" s="69"/>
      <c r="Q807" s="69"/>
      <c r="R807" s="69"/>
    </row>
    <row r="808" spans="1:21" s="69" customFormat="1" ht="26.1" customHeight="1">
      <c r="A808" s="176"/>
      <c r="B808" s="177"/>
      <c r="C808" s="24"/>
      <c r="D808" s="24"/>
      <c r="E808" s="24"/>
      <c r="F808" s="24"/>
      <c r="G808" s="24"/>
      <c r="H808" s="24"/>
      <c r="I808" s="24"/>
      <c r="J808" s="24"/>
    </row>
    <row r="809" spans="1:21" s="69" customFormat="1" ht="33.75" customHeight="1">
      <c r="A809" s="176"/>
      <c r="B809" s="176"/>
      <c r="C809" s="24"/>
      <c r="D809" s="24"/>
      <c r="E809" s="24"/>
      <c r="F809" s="24"/>
      <c r="G809" s="24"/>
      <c r="H809" s="24"/>
      <c r="I809" s="24"/>
      <c r="J809" s="24"/>
    </row>
    <row r="810" spans="1:21" s="24" customFormat="1" ht="26.1" customHeight="1">
      <c r="A810" s="176"/>
      <c r="B810" s="177"/>
      <c r="K810" s="73"/>
      <c r="L810" s="73"/>
      <c r="M810" s="73"/>
      <c r="N810" s="73"/>
      <c r="O810" s="73"/>
      <c r="P810" s="73"/>
      <c r="Q810" s="73"/>
      <c r="R810" s="73"/>
    </row>
    <row r="811" spans="1:21" s="69" customFormat="1" ht="26.1" customHeight="1">
      <c r="A811" s="176"/>
      <c r="B811" s="177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</row>
    <row r="812" spans="1:21" s="69" customFormat="1" ht="26.1" customHeight="1">
      <c r="A812" s="176"/>
      <c r="B812" s="177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</row>
    <row r="813" spans="1:21" s="69" customFormat="1" ht="26.1" customHeight="1">
      <c r="A813" s="176"/>
      <c r="B813" s="177"/>
      <c r="C813" s="24"/>
      <c r="D813" s="24"/>
      <c r="E813" s="24"/>
      <c r="F813" s="24"/>
      <c r="G813" s="24"/>
      <c r="H813" s="24"/>
      <c r="I813" s="24"/>
      <c r="J813" s="24"/>
    </row>
    <row r="814" spans="1:21" s="69" customFormat="1" ht="26.1" customHeight="1">
      <c r="A814" s="176"/>
      <c r="B814" s="177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88"/>
      <c r="T814" s="88"/>
      <c r="U814" s="88"/>
    </row>
    <row r="815" spans="1:21" s="69" customFormat="1" ht="26.1" customHeight="1">
      <c r="A815" s="176"/>
      <c r="B815" s="176"/>
      <c r="C815" s="24"/>
      <c r="D815" s="24"/>
      <c r="E815" s="24"/>
      <c r="F815" s="24"/>
      <c r="G815" s="24"/>
      <c r="H815" s="24"/>
      <c r="I815" s="24"/>
      <c r="J815" s="24"/>
    </row>
    <row r="816" spans="1:21" s="24" customFormat="1" ht="26.1" customHeight="1">
      <c r="A816" s="176"/>
      <c r="B816" s="176"/>
      <c r="K816" s="69"/>
      <c r="L816" s="69"/>
      <c r="M816" s="69"/>
      <c r="N816" s="69"/>
      <c r="O816" s="69"/>
      <c r="P816" s="69"/>
      <c r="Q816" s="69"/>
      <c r="R816" s="69"/>
    </row>
    <row r="817" spans="1:18" s="24" customFormat="1" ht="30.75" customHeight="1">
      <c r="A817" s="176"/>
      <c r="B817" s="177"/>
    </row>
    <row r="818" spans="1:18" s="24" customFormat="1" ht="26.1" customHeight="1">
      <c r="A818" s="176"/>
      <c r="B818" s="176"/>
    </row>
    <row r="819" spans="1:18" s="69" customFormat="1" ht="26.1" customHeight="1">
      <c r="A819" s="176"/>
      <c r="B819" s="177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</row>
    <row r="820" spans="1:18" s="24" customFormat="1" ht="26.1" customHeight="1">
      <c r="A820" s="176"/>
      <c r="B820" s="177"/>
      <c r="K820" s="88"/>
      <c r="L820" s="88"/>
      <c r="M820" s="88"/>
      <c r="N820" s="88"/>
      <c r="O820" s="88"/>
      <c r="P820" s="88"/>
      <c r="Q820" s="88"/>
      <c r="R820" s="88"/>
    </row>
    <row r="821" spans="1:18" s="69" customFormat="1" ht="26.1" customHeight="1">
      <c r="A821" s="176"/>
      <c r="B821" s="176"/>
      <c r="C821" s="24"/>
      <c r="D821" s="24"/>
      <c r="E821" s="24"/>
      <c r="F821" s="24"/>
      <c r="G821" s="24"/>
      <c r="H821" s="24"/>
      <c r="I821" s="24"/>
      <c r="J821" s="24"/>
    </row>
    <row r="822" spans="1:18" s="69" customFormat="1" ht="26.1" customHeight="1">
      <c r="A822" s="176"/>
      <c r="B822" s="176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</row>
    <row r="823" spans="1:18" s="69" customFormat="1" ht="26.1" customHeight="1">
      <c r="A823" s="176"/>
      <c r="B823" s="176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</row>
    <row r="824" spans="1:18" s="24" customFormat="1" ht="26.1" customHeight="1">
      <c r="A824" s="201"/>
      <c r="B824" s="202"/>
      <c r="K824" s="175"/>
      <c r="L824" s="175"/>
      <c r="M824" s="175"/>
      <c r="N824" s="175"/>
      <c r="O824" s="175"/>
      <c r="P824" s="175"/>
      <c r="Q824" s="175"/>
      <c r="R824" s="175"/>
    </row>
    <row r="825" spans="1:18" s="69" customFormat="1" ht="26.1" customHeight="1">
      <c r="A825" s="176"/>
      <c r="B825" s="177"/>
      <c r="C825" s="24"/>
      <c r="D825" s="24"/>
      <c r="E825" s="24"/>
      <c r="F825" s="24"/>
      <c r="G825" s="24"/>
      <c r="H825" s="24"/>
      <c r="I825" s="24"/>
      <c r="J825" s="24"/>
    </row>
    <row r="826" spans="1:18" s="24" customFormat="1" ht="26.1" customHeight="1">
      <c r="A826" s="176"/>
      <c r="B826" s="176"/>
      <c r="K826" s="69"/>
      <c r="L826" s="69"/>
      <c r="M826" s="69"/>
      <c r="N826" s="69"/>
      <c r="O826" s="69"/>
      <c r="P826" s="69"/>
      <c r="Q826" s="69"/>
      <c r="R826" s="69"/>
    </row>
    <row r="827" spans="1:18" s="69" customFormat="1" ht="31.5" customHeight="1">
      <c r="A827" s="176"/>
      <c r="B827" s="176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</row>
    <row r="828" spans="1:18" s="69" customFormat="1" ht="26.1" customHeight="1">
      <c r="A828" s="176"/>
      <c r="B828" s="176"/>
      <c r="C828" s="24"/>
      <c r="D828" s="24"/>
      <c r="E828" s="24"/>
      <c r="F828" s="24"/>
      <c r="G828" s="24"/>
      <c r="H828" s="24"/>
      <c r="I828" s="24"/>
      <c r="J828" s="24"/>
    </row>
    <row r="829" spans="1:18" s="24" customFormat="1" ht="26.1" customHeight="1">
      <c r="A829" s="176"/>
      <c r="B829" s="177"/>
    </row>
    <row r="830" spans="1:18" s="24" customFormat="1" ht="26.1" customHeight="1">
      <c r="A830" s="176"/>
      <c r="B830" s="177"/>
      <c r="K830" s="69"/>
      <c r="L830" s="69"/>
      <c r="M830" s="69"/>
      <c r="N830" s="69"/>
      <c r="O830" s="69"/>
      <c r="P830" s="69"/>
      <c r="Q830" s="69"/>
      <c r="R830" s="69"/>
    </row>
    <row r="831" spans="1:18" s="24" customFormat="1" ht="26.1" customHeight="1">
      <c r="A831" s="176"/>
      <c r="B831" s="176"/>
      <c r="K831" s="69"/>
      <c r="L831" s="69"/>
      <c r="M831" s="69"/>
      <c r="N831" s="69"/>
      <c r="O831" s="69"/>
      <c r="P831" s="69"/>
      <c r="Q831" s="69"/>
      <c r="R831" s="69"/>
    </row>
    <row r="832" spans="1:18" s="69" customFormat="1" ht="26.1" customHeight="1">
      <c r="A832" s="228"/>
      <c r="B832" s="249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</row>
    <row r="833" spans="1:18" s="24" customFormat="1" ht="26.1" customHeight="1">
      <c r="A833" s="176"/>
      <c r="B833" s="176"/>
      <c r="K833" s="69"/>
      <c r="L833" s="69"/>
      <c r="M833" s="69"/>
      <c r="N833" s="69"/>
      <c r="O833" s="69"/>
      <c r="P833" s="69"/>
      <c r="Q833" s="69"/>
      <c r="R833" s="69"/>
    </row>
    <row r="834" spans="1:18" s="69" customFormat="1" ht="26.1" customHeight="1">
      <c r="A834" s="176"/>
      <c r="B834" s="17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</row>
    <row r="835" spans="1:18" s="69" customFormat="1" ht="26.1" customHeight="1">
      <c r="A835" s="176"/>
      <c r="B835" s="177"/>
      <c r="C835" s="24"/>
      <c r="D835" s="24"/>
      <c r="E835" s="24"/>
      <c r="F835" s="24"/>
      <c r="G835" s="24"/>
      <c r="H835" s="24"/>
      <c r="I835" s="24"/>
      <c r="J835" s="24"/>
    </row>
    <row r="836" spans="1:18" s="24" customFormat="1" ht="26.1" customHeight="1">
      <c r="A836" s="176"/>
      <c r="B836" s="176"/>
      <c r="K836" s="69"/>
      <c r="L836" s="69"/>
      <c r="M836" s="69"/>
      <c r="N836" s="69"/>
      <c r="O836" s="69"/>
      <c r="P836" s="69"/>
      <c r="Q836" s="69"/>
      <c r="R836" s="69"/>
    </row>
    <row r="837" spans="1:18" s="69" customFormat="1" ht="26.1" customHeight="1">
      <c r="A837" s="176"/>
      <c r="B837" s="177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</row>
    <row r="838" spans="1:18" s="24" customFormat="1" ht="26.1" customHeight="1">
      <c r="A838" s="176"/>
      <c r="B838" s="176"/>
      <c r="K838" s="69"/>
      <c r="L838" s="69"/>
      <c r="M838" s="69"/>
      <c r="N838" s="69"/>
      <c r="O838" s="69"/>
      <c r="P838" s="69"/>
      <c r="Q838" s="69"/>
      <c r="R838" s="69"/>
    </row>
    <row r="839" spans="1:18" s="24" customFormat="1" ht="26.1" customHeight="1">
      <c r="A839" s="176"/>
      <c r="B839" s="177"/>
    </row>
    <row r="840" spans="1:18" s="69" customFormat="1" ht="26.1" customHeight="1">
      <c r="A840" s="176"/>
      <c r="B840" s="177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</row>
    <row r="841" spans="1:18" s="24" customFormat="1" ht="26.1" customHeight="1">
      <c r="A841" s="176"/>
      <c r="B841" s="176"/>
      <c r="K841" s="69"/>
      <c r="L841" s="69"/>
      <c r="M841" s="69"/>
      <c r="N841" s="69"/>
      <c r="O841" s="69"/>
      <c r="P841" s="69"/>
      <c r="Q841" s="69"/>
      <c r="R841" s="69"/>
    </row>
    <row r="842" spans="1:18" s="69" customFormat="1" ht="26.1" customHeight="1">
      <c r="A842" s="176"/>
      <c r="B842" s="177"/>
      <c r="C842" s="24"/>
      <c r="D842" s="24"/>
      <c r="E842" s="24"/>
      <c r="F842" s="24"/>
      <c r="G842" s="24"/>
      <c r="H842" s="24"/>
      <c r="I842" s="24"/>
      <c r="J842" s="24"/>
    </row>
    <row r="843" spans="1:18" s="69" customFormat="1" ht="26.1" customHeight="1">
      <c r="A843" s="176"/>
      <c r="B843" s="176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</row>
    <row r="844" spans="1:18" s="24" customFormat="1" ht="26.1" customHeight="1">
      <c r="A844" s="176"/>
      <c r="B844" s="176"/>
      <c r="K844" s="69"/>
      <c r="L844" s="69"/>
      <c r="M844" s="69"/>
      <c r="N844" s="69"/>
      <c r="O844" s="69"/>
      <c r="P844" s="69"/>
      <c r="Q844" s="69"/>
      <c r="R844" s="69"/>
    </row>
    <row r="845" spans="1:18" s="69" customFormat="1" ht="26.1" customHeight="1">
      <c r="A845" s="176"/>
      <c r="B845" s="177"/>
      <c r="C845" s="24"/>
      <c r="D845" s="24"/>
      <c r="E845" s="24"/>
      <c r="F845" s="24"/>
      <c r="G845" s="24"/>
      <c r="H845" s="24"/>
      <c r="I845" s="24"/>
      <c r="J845" s="24"/>
    </row>
    <row r="846" spans="1:18" s="88" customFormat="1" ht="26.1" customHeight="1">
      <c r="A846" s="176"/>
      <c r="B846" s="177"/>
      <c r="C846" s="24"/>
      <c r="D846" s="24"/>
      <c r="E846" s="24"/>
      <c r="F846" s="24"/>
      <c r="G846" s="24"/>
      <c r="H846" s="24"/>
      <c r="I846" s="24"/>
      <c r="J846" s="24"/>
      <c r="K846" s="69"/>
      <c r="L846" s="69"/>
      <c r="M846" s="69"/>
      <c r="N846" s="69"/>
      <c r="O846" s="69"/>
      <c r="P846" s="69"/>
      <c r="Q846" s="69"/>
      <c r="R846" s="69"/>
    </row>
    <row r="847" spans="1:18" s="24" customFormat="1" ht="26.1" customHeight="1">
      <c r="A847" s="176"/>
      <c r="B847" s="176"/>
      <c r="I847" s="123"/>
      <c r="J847" s="123"/>
      <c r="K847" s="123"/>
      <c r="L847" s="123"/>
      <c r="M847" s="123"/>
      <c r="N847" s="123"/>
      <c r="O847" s="123"/>
      <c r="P847" s="123"/>
      <c r="Q847" s="123"/>
      <c r="R847" s="123"/>
    </row>
    <row r="848" spans="1:18" s="24" customFormat="1" ht="26.1" customHeight="1">
      <c r="A848" s="176"/>
      <c r="B848" s="177"/>
      <c r="K848" s="69"/>
      <c r="L848" s="69"/>
      <c r="M848" s="69"/>
      <c r="N848" s="69"/>
      <c r="O848" s="69"/>
      <c r="P848" s="69"/>
      <c r="Q848" s="69"/>
      <c r="R848" s="69"/>
    </row>
    <row r="849" spans="1:21" s="69" customFormat="1" ht="26.1" customHeight="1">
      <c r="A849" s="176"/>
      <c r="B849" s="177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</row>
    <row r="850" spans="1:21" s="69" customFormat="1" ht="26.1" customHeight="1">
      <c r="A850" s="176"/>
      <c r="B850" s="177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</row>
    <row r="851" spans="1:21" s="24" customFormat="1" ht="26.1" customHeight="1">
      <c r="A851" s="201"/>
      <c r="B851" s="201"/>
      <c r="C851" s="123"/>
      <c r="D851" s="123"/>
      <c r="E851" s="123"/>
      <c r="F851" s="123"/>
      <c r="G851" s="123"/>
      <c r="H851" s="123"/>
      <c r="K851" s="69"/>
      <c r="L851" s="69"/>
      <c r="M851" s="69"/>
      <c r="N851" s="69"/>
      <c r="O851" s="69"/>
      <c r="P851" s="69"/>
      <c r="Q851" s="69"/>
      <c r="R851" s="69"/>
    </row>
    <row r="852" spans="1:21" s="24" customFormat="1" ht="26.1" customHeight="1">
      <c r="A852" s="176"/>
      <c r="B852" s="177"/>
      <c r="K852" s="69"/>
      <c r="L852" s="69"/>
      <c r="M852" s="69"/>
      <c r="N852" s="69"/>
      <c r="O852" s="69"/>
      <c r="P852" s="69"/>
      <c r="Q852" s="69"/>
      <c r="R852" s="69"/>
    </row>
    <row r="853" spans="1:21" s="69" customFormat="1" ht="26.1" customHeight="1">
      <c r="A853" s="176"/>
      <c r="B853" s="176"/>
      <c r="C853" s="24"/>
      <c r="D853" s="24"/>
      <c r="E853" s="24"/>
      <c r="F853" s="24"/>
      <c r="G853" s="24"/>
      <c r="H853" s="24"/>
      <c r="I853" s="24"/>
      <c r="J853" s="24"/>
    </row>
    <row r="854" spans="1:21" s="69" customFormat="1" ht="26.1" customHeight="1">
      <c r="A854" s="176"/>
      <c r="B854" s="176"/>
      <c r="C854" s="24"/>
      <c r="D854" s="24"/>
      <c r="E854" s="24"/>
      <c r="F854" s="24"/>
      <c r="G854" s="24"/>
      <c r="H854" s="24"/>
      <c r="I854" s="24"/>
      <c r="J854" s="24"/>
    </row>
    <row r="855" spans="1:21" s="69" customFormat="1" ht="32.25" customHeight="1">
      <c r="A855" s="176"/>
      <c r="B855" s="177"/>
      <c r="C855" s="24"/>
      <c r="D855" s="24"/>
      <c r="E855" s="24"/>
      <c r="F855" s="24"/>
      <c r="G855" s="24"/>
      <c r="H855" s="24"/>
      <c r="I855" s="24"/>
      <c r="J855" s="24"/>
    </row>
    <row r="856" spans="1:21" s="88" customFormat="1" ht="26.1" customHeight="1">
      <c r="A856" s="170"/>
      <c r="B856" s="171"/>
      <c r="C856" s="24"/>
      <c r="D856" s="24"/>
      <c r="E856" s="24"/>
      <c r="F856" s="24"/>
      <c r="G856" s="24"/>
      <c r="H856" s="24"/>
      <c r="I856" s="24"/>
      <c r="J856" s="24"/>
      <c r="K856" s="69"/>
      <c r="L856" s="69"/>
      <c r="M856" s="69"/>
      <c r="N856" s="69"/>
      <c r="O856" s="69"/>
      <c r="P856" s="69"/>
      <c r="Q856" s="69"/>
      <c r="R856" s="69"/>
      <c r="S856" s="69"/>
      <c r="T856" s="69"/>
      <c r="U856" s="69"/>
    </row>
    <row r="857" spans="1:21" s="24" customFormat="1" ht="26.1" customHeight="1">
      <c r="A857" s="170"/>
      <c r="B857" s="171"/>
      <c r="K857" s="69"/>
      <c r="L857" s="69"/>
      <c r="M857" s="69"/>
      <c r="N857" s="69"/>
      <c r="O857" s="69"/>
      <c r="P857" s="69"/>
      <c r="Q857" s="69"/>
      <c r="R857" s="69"/>
    </row>
    <row r="858" spans="1:21" s="69" customFormat="1" ht="26.1" customHeight="1">
      <c r="A858" s="185"/>
      <c r="B858" s="186"/>
      <c r="C858" s="24"/>
      <c r="D858" s="24"/>
      <c r="E858" s="24"/>
      <c r="F858" s="24"/>
      <c r="G858" s="24"/>
      <c r="H858" s="24"/>
      <c r="I858" s="24"/>
      <c r="J858" s="24"/>
      <c r="K858" s="22" t="e">
        <f>#REF!</f>
        <v>#REF!</v>
      </c>
      <c r="L858" s="24"/>
      <c r="M858" s="24"/>
      <c r="N858" s="24"/>
      <c r="O858" s="24"/>
      <c r="P858" s="24"/>
      <c r="Q858" s="24"/>
      <c r="R858" s="24"/>
    </row>
    <row r="859" spans="1:21" s="24" customFormat="1" ht="26.1" customHeight="1">
      <c r="A859" s="199"/>
      <c r="B859" s="200"/>
      <c r="K859" s="69"/>
      <c r="L859" s="69"/>
      <c r="M859" s="69"/>
      <c r="N859" s="69"/>
      <c r="O859" s="69"/>
      <c r="P859" s="69"/>
      <c r="Q859" s="69"/>
      <c r="R859" s="69"/>
    </row>
    <row r="860" spans="1:21" s="88" customFormat="1" ht="45" customHeight="1">
      <c r="A860" s="203"/>
      <c r="B860" s="204"/>
      <c r="C860" s="24"/>
      <c r="D860" s="24"/>
      <c r="E860" s="24"/>
      <c r="F860" s="24"/>
      <c r="G860" s="24"/>
      <c r="H860" s="24"/>
      <c r="I860" s="24"/>
      <c r="J860" s="24"/>
      <c r="K860" s="69"/>
      <c r="L860" s="69"/>
      <c r="M860" s="69"/>
      <c r="N860" s="69"/>
      <c r="O860" s="69"/>
      <c r="P860" s="69"/>
      <c r="Q860" s="69"/>
      <c r="R860" s="69"/>
      <c r="S860" s="69"/>
      <c r="T860" s="69"/>
      <c r="U860" s="69"/>
    </row>
    <row r="861" spans="1:21" s="24" customFormat="1" ht="36.75" customHeight="1">
      <c r="A861" s="185"/>
      <c r="B861" s="186"/>
      <c r="K861" s="69"/>
      <c r="L861" s="69"/>
      <c r="M861" s="69"/>
      <c r="N861" s="69"/>
      <c r="O861" s="69"/>
      <c r="P861" s="69"/>
      <c r="Q861" s="69"/>
      <c r="R861" s="69"/>
    </row>
    <row r="862" spans="1:21" s="69" customFormat="1" ht="45.75" customHeight="1">
      <c r="A862" s="176"/>
      <c r="B862" s="176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</row>
    <row r="863" spans="1:21" s="24" customFormat="1" ht="26.1" customHeight="1">
      <c r="A863" s="176"/>
      <c r="B863" s="177"/>
      <c r="K863" s="69"/>
      <c r="L863" s="69"/>
      <c r="M863" s="69"/>
      <c r="N863" s="69"/>
      <c r="O863" s="69"/>
      <c r="P863" s="69"/>
      <c r="Q863" s="69"/>
      <c r="R863" s="69"/>
    </row>
    <row r="864" spans="1:21" s="24" customFormat="1" ht="26.1" customHeight="1">
      <c r="A864" s="176"/>
      <c r="B864" s="177"/>
    </row>
    <row r="865" spans="1:21" s="24" customFormat="1" ht="26.1" customHeight="1">
      <c r="A865" s="176"/>
      <c r="B865" s="177"/>
      <c r="K865" s="69"/>
      <c r="L865" s="69"/>
      <c r="M865" s="69"/>
      <c r="N865" s="69"/>
      <c r="O865" s="69"/>
      <c r="P865" s="69"/>
      <c r="Q865" s="69"/>
      <c r="R865" s="69"/>
      <c r="S865" s="123"/>
      <c r="T865" s="123"/>
      <c r="U865" s="123"/>
    </row>
    <row r="866" spans="1:21" s="24" customFormat="1" ht="26.1" customHeight="1">
      <c r="A866" s="176"/>
      <c r="B866" s="176"/>
      <c r="K866" s="69"/>
      <c r="L866" s="69"/>
      <c r="M866" s="69"/>
      <c r="N866" s="69"/>
      <c r="O866" s="69"/>
      <c r="P866" s="69"/>
      <c r="Q866" s="69"/>
      <c r="R866" s="69"/>
    </row>
    <row r="867" spans="1:21" s="24" customFormat="1" ht="26.1" customHeight="1">
      <c r="A867" s="176"/>
      <c r="B867" s="177"/>
    </row>
    <row r="868" spans="1:21" s="24" customFormat="1" ht="26.1" customHeight="1">
      <c r="A868" s="176"/>
      <c r="B868" s="176"/>
    </row>
    <row r="869" spans="1:21" s="69" customFormat="1" ht="26.1" customHeight="1">
      <c r="A869" s="176"/>
      <c r="B869" s="177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88"/>
      <c r="T869" s="88"/>
      <c r="U869" s="88"/>
    </row>
    <row r="870" spans="1:21" s="24" customFormat="1" ht="26.1" customHeight="1">
      <c r="A870" s="176"/>
      <c r="B870" s="177"/>
    </row>
    <row r="871" spans="1:21" s="69" customFormat="1" ht="26.1" customHeight="1">
      <c r="A871" s="176"/>
      <c r="B871" s="176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</row>
    <row r="872" spans="1:21" s="69" customFormat="1" ht="26.1" customHeight="1">
      <c r="A872" s="176">
        <v>1.2375</v>
      </c>
      <c r="B872" s="176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</row>
    <row r="873" spans="1:21" s="69" customFormat="1" ht="26.1" customHeight="1">
      <c r="A873" s="176"/>
      <c r="B873" s="176"/>
      <c r="C873" s="24"/>
      <c r="D873" s="24"/>
      <c r="E873" s="24"/>
      <c r="F873" s="24"/>
      <c r="G873" s="24"/>
      <c r="H873" s="24"/>
      <c r="I873" s="24"/>
      <c r="J873" s="24"/>
    </row>
    <row r="874" spans="1:21" s="69" customFormat="1" ht="26.1" customHeight="1">
      <c r="A874" s="176"/>
      <c r="B874" s="176"/>
      <c r="C874" s="24"/>
      <c r="D874" s="24"/>
      <c r="E874" s="24"/>
      <c r="F874" s="24"/>
      <c r="G874" s="24"/>
      <c r="H874" s="24"/>
      <c r="I874" s="24"/>
      <c r="J874" s="24"/>
    </row>
    <row r="875" spans="1:21" s="24" customFormat="1" ht="26.1" customHeight="1">
      <c r="A875" s="176"/>
      <c r="B875" s="176"/>
      <c r="K875" s="69"/>
      <c r="L875" s="69"/>
      <c r="M875" s="69"/>
      <c r="N875" s="69"/>
      <c r="O875" s="69"/>
      <c r="P875" s="69"/>
      <c r="Q875" s="69"/>
      <c r="R875" s="69"/>
    </row>
    <row r="876" spans="1:21" s="69" customFormat="1" ht="26.1" customHeight="1">
      <c r="A876" s="176"/>
      <c r="B876" s="176"/>
      <c r="C876" s="24"/>
      <c r="D876" s="24"/>
      <c r="E876" s="24"/>
      <c r="F876" s="24"/>
      <c r="G876" s="24"/>
      <c r="H876" s="24"/>
      <c r="I876" s="24"/>
      <c r="J876" s="24"/>
    </row>
    <row r="877" spans="1:21" s="69" customFormat="1" ht="26.1" customHeight="1">
      <c r="A877" s="176"/>
      <c r="B877" s="177"/>
      <c r="C877" s="24"/>
      <c r="D877" s="24"/>
      <c r="E877" s="24"/>
      <c r="F877" s="24"/>
      <c r="G877" s="24"/>
      <c r="H877" s="24"/>
      <c r="I877" s="24"/>
      <c r="J877" s="24"/>
    </row>
    <row r="878" spans="1:21" s="24" customFormat="1" ht="26.1" customHeight="1">
      <c r="A878" s="176"/>
      <c r="B878" s="177"/>
    </row>
    <row r="879" spans="1:21" s="69" customFormat="1" ht="26.1" customHeight="1">
      <c r="A879" s="176"/>
      <c r="B879" s="177"/>
      <c r="C879" s="24"/>
      <c r="D879" s="24"/>
      <c r="E879" s="24"/>
      <c r="F879" s="24"/>
      <c r="G879" s="24"/>
      <c r="H879" s="24"/>
      <c r="I879" s="24"/>
      <c r="J879" s="24"/>
    </row>
    <row r="880" spans="1:21" s="69" customFormat="1" ht="26.1" customHeight="1">
      <c r="A880" s="176"/>
      <c r="B880" s="177"/>
      <c r="C880" s="24"/>
      <c r="D880" s="24"/>
      <c r="E880" s="24"/>
      <c r="F880" s="24"/>
      <c r="G880" s="24"/>
      <c r="H880" s="24"/>
      <c r="I880" s="24"/>
      <c r="J880" s="24"/>
    </row>
    <row r="881" spans="1:18" s="69" customFormat="1" ht="26.1" customHeight="1">
      <c r="A881" s="176"/>
      <c r="B881" s="177"/>
      <c r="C881" s="24"/>
      <c r="D881" s="24"/>
      <c r="E881" s="24"/>
      <c r="F881" s="24"/>
      <c r="G881" s="24"/>
      <c r="H881" s="24"/>
      <c r="I881" s="24"/>
      <c r="J881" s="24"/>
    </row>
    <row r="882" spans="1:18" s="69" customFormat="1" ht="26.1" customHeight="1">
      <c r="A882" s="176"/>
      <c r="B882" s="176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</row>
    <row r="883" spans="1:18" s="69" customFormat="1" ht="26.1" customHeight="1">
      <c r="A883" s="176"/>
      <c r="B883" s="177"/>
      <c r="C883" s="24"/>
      <c r="D883" s="24"/>
      <c r="E883" s="24"/>
      <c r="F883" s="24"/>
      <c r="G883" s="24"/>
      <c r="H883" s="24"/>
      <c r="I883" s="24"/>
      <c r="J883" s="24"/>
    </row>
    <row r="884" spans="1:18" s="24" customFormat="1" ht="26.1" customHeight="1">
      <c r="A884" s="176"/>
      <c r="B884" s="177"/>
      <c r="K884" s="69"/>
      <c r="L884" s="69"/>
      <c r="M884" s="69"/>
      <c r="N884" s="69"/>
      <c r="O884" s="69"/>
      <c r="P884" s="69"/>
      <c r="Q884" s="69"/>
      <c r="R884" s="69"/>
    </row>
    <row r="885" spans="1:18" s="24" customFormat="1" ht="26.1" customHeight="1">
      <c r="A885" s="176"/>
      <c r="B885" s="177"/>
      <c r="K885" s="69"/>
      <c r="L885" s="69"/>
      <c r="M885" s="69"/>
      <c r="N885" s="69"/>
      <c r="O885" s="69"/>
      <c r="P885" s="69"/>
      <c r="Q885" s="69"/>
      <c r="R885" s="69"/>
    </row>
    <row r="886" spans="1:18" s="69" customFormat="1" ht="26.1" customHeight="1">
      <c r="A886" s="176"/>
      <c r="B886" s="176"/>
      <c r="C886" s="24"/>
      <c r="D886" s="24"/>
      <c r="E886" s="24"/>
      <c r="F886" s="24"/>
      <c r="G886" s="24"/>
      <c r="H886" s="24"/>
      <c r="I886" s="24"/>
      <c r="J886" s="24"/>
    </row>
    <row r="887" spans="1:18" s="24" customFormat="1" ht="26.1" customHeight="1">
      <c r="A887" s="176"/>
      <c r="B887" s="177"/>
      <c r="K887" s="69"/>
      <c r="L887" s="69"/>
      <c r="M887" s="69"/>
      <c r="N887" s="69"/>
      <c r="O887" s="69"/>
      <c r="P887" s="69"/>
      <c r="Q887" s="69"/>
      <c r="R887" s="69"/>
    </row>
    <row r="888" spans="1:18" s="69" customFormat="1" ht="26.1" customHeight="1">
      <c r="A888" s="176"/>
      <c r="B888" s="177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</row>
    <row r="889" spans="1:18" s="24" customFormat="1" ht="26.1" customHeight="1">
      <c r="A889" s="176"/>
      <c r="B889" s="177"/>
    </row>
    <row r="890" spans="1:18" s="69" customFormat="1" ht="26.1" customHeight="1">
      <c r="A890" s="176"/>
      <c r="B890" s="177"/>
      <c r="C890" s="24"/>
      <c r="D890" s="24"/>
      <c r="E890" s="24"/>
      <c r="F890" s="24"/>
      <c r="G890" s="24"/>
      <c r="H890" s="24"/>
      <c r="I890" s="24"/>
      <c r="J890" s="24"/>
    </row>
    <row r="891" spans="1:18" s="24" customFormat="1" ht="26.1" customHeight="1">
      <c r="A891" s="176"/>
      <c r="B891" s="177"/>
    </row>
    <row r="892" spans="1:18" s="69" customFormat="1" ht="45.75" customHeight="1">
      <c r="A892" s="176"/>
      <c r="B892" s="176"/>
      <c r="C892" s="24"/>
      <c r="D892" s="24"/>
      <c r="E892" s="24"/>
      <c r="F892" s="24"/>
      <c r="G892" s="24"/>
      <c r="H892" s="24"/>
      <c r="I892" s="24"/>
      <c r="J892" s="24"/>
    </row>
    <row r="893" spans="1:18" s="73" customFormat="1" ht="26.1" customHeight="1">
      <c r="A893" s="176"/>
      <c r="B893" s="176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</row>
    <row r="894" spans="1:18" s="24" customFormat="1" ht="26.1" customHeight="1">
      <c r="A894" s="176"/>
      <c r="B894" s="177"/>
      <c r="K894" s="69"/>
      <c r="L894" s="69"/>
      <c r="M894" s="69"/>
      <c r="N894" s="69"/>
      <c r="O894" s="69"/>
      <c r="P894" s="69"/>
      <c r="Q894" s="69"/>
      <c r="R894" s="69"/>
    </row>
    <row r="895" spans="1:18" s="69" customFormat="1" ht="26.1" customHeight="1">
      <c r="A895" s="176"/>
      <c r="B895" s="176"/>
      <c r="C895" s="24"/>
      <c r="D895" s="24"/>
      <c r="E895" s="24"/>
      <c r="F895" s="24"/>
      <c r="G895" s="24"/>
      <c r="H895" s="24"/>
      <c r="I895" s="123"/>
      <c r="J895" s="123"/>
      <c r="K895" s="123"/>
      <c r="L895" s="123"/>
      <c r="M895" s="123"/>
      <c r="N895" s="123"/>
      <c r="O895" s="123"/>
      <c r="P895" s="123"/>
      <c r="Q895" s="123"/>
      <c r="R895" s="123"/>
    </row>
    <row r="896" spans="1:18" s="24" customFormat="1" ht="26.1" customHeight="1">
      <c r="A896" s="176"/>
      <c r="B896" s="177"/>
      <c r="K896" s="69"/>
      <c r="L896" s="69"/>
      <c r="M896" s="69"/>
      <c r="N896" s="69"/>
      <c r="O896" s="69"/>
      <c r="P896" s="69"/>
      <c r="Q896" s="69"/>
      <c r="R896" s="69"/>
    </row>
    <row r="897" spans="1:18" s="123" customFormat="1" ht="26.1" customHeight="1">
      <c r="A897" s="176"/>
      <c r="B897" s="176"/>
      <c r="C897" s="24"/>
      <c r="D897" s="24"/>
      <c r="E897" s="24"/>
      <c r="F897" s="24"/>
      <c r="G897" s="24"/>
      <c r="H897" s="24"/>
      <c r="I897" s="24"/>
      <c r="J897" s="24"/>
      <c r="K897" s="69"/>
      <c r="L897" s="69"/>
      <c r="M897" s="69"/>
      <c r="N897" s="69"/>
      <c r="O897" s="69"/>
      <c r="P897" s="69"/>
      <c r="Q897" s="69"/>
      <c r="R897" s="69"/>
    </row>
    <row r="898" spans="1:18" s="24" customFormat="1" ht="26.1" customHeight="1">
      <c r="A898" s="176"/>
      <c r="B898" s="177"/>
    </row>
    <row r="899" spans="1:18" s="69" customFormat="1" ht="26.1" customHeight="1">
      <c r="A899" s="201"/>
      <c r="B899" s="201"/>
      <c r="C899" s="123"/>
      <c r="D899" s="123"/>
      <c r="E899" s="123"/>
      <c r="F899" s="123"/>
      <c r="G899" s="123"/>
      <c r="H899" s="123"/>
      <c r="I899" s="24"/>
      <c r="J899" s="24"/>
    </row>
    <row r="900" spans="1:18" s="24" customFormat="1" ht="26.1" customHeight="1">
      <c r="A900" s="176"/>
      <c r="B900" s="177"/>
      <c r="K900" s="69"/>
      <c r="L900" s="69"/>
      <c r="M900" s="69"/>
      <c r="N900" s="69"/>
      <c r="O900" s="69"/>
      <c r="P900" s="69"/>
      <c r="Q900" s="69"/>
      <c r="R900" s="69"/>
    </row>
    <row r="901" spans="1:18" s="69" customFormat="1" ht="26.1" customHeight="1">
      <c r="A901" s="176"/>
      <c r="B901" s="177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</row>
    <row r="902" spans="1:18" s="69" customFormat="1" ht="26.1" customHeight="1">
      <c r="A902" s="176"/>
      <c r="B902" s="176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</row>
    <row r="903" spans="1:18" s="69" customFormat="1" ht="26.1" customHeight="1">
      <c r="A903" s="176"/>
      <c r="B903" s="177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</row>
    <row r="904" spans="1:18" s="69" customFormat="1" ht="42.75" customHeight="1">
      <c r="A904" s="176"/>
      <c r="B904" s="177"/>
      <c r="C904" s="24"/>
      <c r="D904" s="24"/>
      <c r="E904" s="24"/>
      <c r="F904" s="24"/>
      <c r="G904" s="24"/>
      <c r="H904" s="24"/>
      <c r="I904" s="24"/>
      <c r="J904" s="24"/>
    </row>
    <row r="905" spans="1:18" s="24" customFormat="1" ht="42.75" customHeight="1">
      <c r="A905" s="176"/>
      <c r="B905" s="176"/>
    </row>
    <row r="906" spans="1:18" s="73" customFormat="1" ht="26.1" customHeight="1">
      <c r="A906" s="176"/>
      <c r="B906" s="176"/>
      <c r="C906" s="24"/>
      <c r="D906" s="24"/>
      <c r="E906" s="24"/>
      <c r="F906" s="24"/>
      <c r="G906" s="24"/>
      <c r="H906" s="24"/>
      <c r="I906" s="24"/>
      <c r="J906" s="24"/>
    </row>
    <row r="907" spans="1:18" s="24" customFormat="1" ht="26.1" customHeight="1">
      <c r="A907" s="176"/>
      <c r="B907" s="176"/>
      <c r="K907" s="69"/>
      <c r="L907" s="69"/>
      <c r="M907" s="69"/>
      <c r="N907" s="69"/>
      <c r="O907" s="69"/>
      <c r="P907" s="69"/>
      <c r="Q907" s="69"/>
      <c r="R907" s="69"/>
    </row>
    <row r="908" spans="1:18" s="69" customFormat="1" ht="26.1" customHeight="1">
      <c r="A908" s="176"/>
      <c r="B908" s="177"/>
      <c r="C908" s="24"/>
      <c r="D908" s="24"/>
      <c r="E908" s="24"/>
      <c r="F908" s="24"/>
      <c r="G908" s="24"/>
      <c r="H908" s="24"/>
      <c r="I908" s="24"/>
      <c r="J908" s="24"/>
    </row>
    <row r="909" spans="1:18" s="69" customFormat="1" ht="26.1" customHeight="1">
      <c r="A909" s="176"/>
      <c r="B909" s="176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</row>
    <row r="910" spans="1:18" s="69" customFormat="1" ht="42.75" customHeight="1">
      <c r="A910" s="176"/>
      <c r="B910" s="177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</row>
    <row r="911" spans="1:18" s="24" customFormat="1" ht="42.75" customHeight="1">
      <c r="A911" s="176"/>
      <c r="B911" s="177"/>
    </row>
    <row r="912" spans="1:18" s="69" customFormat="1" ht="26.1" customHeight="1">
      <c r="A912" s="176"/>
      <c r="B912" s="177"/>
      <c r="C912" s="24"/>
      <c r="D912" s="24"/>
      <c r="E912" s="24"/>
      <c r="F912" s="24"/>
      <c r="G912" s="24"/>
      <c r="H912" s="24"/>
      <c r="I912" s="24"/>
      <c r="J912" s="24"/>
    </row>
    <row r="913" spans="1:18" s="69" customFormat="1" ht="26.1" customHeight="1">
      <c r="A913" s="176"/>
      <c r="B913" s="176"/>
      <c r="C913" s="24"/>
      <c r="D913" s="24"/>
      <c r="E913" s="24"/>
      <c r="F913" s="24"/>
      <c r="G913" s="24"/>
      <c r="H913" s="24"/>
      <c r="I913" s="24"/>
      <c r="J913" s="24"/>
    </row>
    <row r="914" spans="1:18" s="69" customFormat="1" ht="26.1" customHeight="1">
      <c r="A914" s="176"/>
      <c r="B914" s="176"/>
      <c r="C914" s="24"/>
      <c r="D914" s="24"/>
      <c r="E914" s="24"/>
      <c r="F914" s="24"/>
      <c r="G914" s="24"/>
      <c r="H914" s="24"/>
      <c r="I914" s="24"/>
      <c r="J914" s="24"/>
    </row>
    <row r="915" spans="1:18" s="24" customFormat="1" ht="26.1" customHeight="1">
      <c r="A915" s="176"/>
      <c r="B915" s="176"/>
      <c r="K915" s="69"/>
      <c r="L915" s="69"/>
      <c r="M915" s="69"/>
      <c r="N915" s="69"/>
      <c r="O915" s="69"/>
      <c r="P915" s="69"/>
      <c r="Q915" s="69"/>
      <c r="R915" s="69"/>
    </row>
    <row r="916" spans="1:18" s="69" customFormat="1" ht="26.1" customHeight="1">
      <c r="A916" s="176"/>
      <c r="B916" s="177"/>
      <c r="C916" s="24"/>
      <c r="D916" s="24"/>
      <c r="E916" s="24"/>
      <c r="F916" s="24"/>
      <c r="G916" s="24"/>
      <c r="H916" s="24"/>
      <c r="I916" s="24"/>
      <c r="J916" s="24"/>
    </row>
    <row r="917" spans="1:18" s="69" customFormat="1" ht="26.1" customHeight="1">
      <c r="A917" s="176"/>
      <c r="B917" s="177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</row>
    <row r="918" spans="1:18" s="69" customFormat="1" ht="31.5" customHeight="1">
      <c r="A918" s="176"/>
      <c r="B918" s="177"/>
      <c r="C918" s="24"/>
      <c r="D918" s="24"/>
      <c r="E918" s="24"/>
      <c r="F918" s="24"/>
      <c r="G918" s="24"/>
      <c r="H918" s="24"/>
      <c r="I918" s="24"/>
      <c r="J918" s="24"/>
    </row>
    <row r="919" spans="1:18" s="24" customFormat="1" ht="30.75" customHeight="1">
      <c r="A919" s="176"/>
      <c r="B919" s="177"/>
    </row>
    <row r="920" spans="1:18" s="24" customFormat="1" ht="26.1" customHeight="1">
      <c r="A920" s="176"/>
      <c r="B920" s="177"/>
      <c r="I920" s="123"/>
      <c r="J920" s="123"/>
    </row>
    <row r="921" spans="1:18" s="24" customFormat="1" ht="31.5" customHeight="1">
      <c r="A921" s="176"/>
      <c r="B921" s="176"/>
    </row>
    <row r="922" spans="1:18" s="69" customFormat="1" ht="26.1" customHeight="1">
      <c r="A922" s="176"/>
      <c r="B922" s="177"/>
      <c r="C922" s="24"/>
      <c r="D922" s="24"/>
      <c r="E922" s="24"/>
      <c r="F922" s="24"/>
      <c r="G922" s="24"/>
      <c r="H922" s="24"/>
      <c r="I922" s="24"/>
      <c r="J922" s="24"/>
    </row>
    <row r="923" spans="1:18" s="69" customFormat="1" ht="26.1" customHeight="1">
      <c r="A923" s="176"/>
      <c r="B923" s="176"/>
      <c r="C923" s="24"/>
      <c r="D923" s="24"/>
      <c r="E923" s="24"/>
      <c r="F923" s="24"/>
      <c r="G923" s="24"/>
      <c r="H923" s="24"/>
      <c r="I923" s="24"/>
      <c r="J923" s="24"/>
    </row>
    <row r="924" spans="1:18" s="69" customFormat="1" ht="32.25" customHeight="1">
      <c r="A924" s="201"/>
      <c r="B924" s="201"/>
      <c r="C924" s="123"/>
      <c r="D924" s="123"/>
      <c r="E924" s="123"/>
      <c r="F924" s="123"/>
      <c r="G924" s="123"/>
      <c r="H924" s="123"/>
      <c r="I924" s="24"/>
      <c r="J924" s="24"/>
    </row>
    <row r="925" spans="1:18" s="24" customFormat="1" ht="31.5" customHeight="1">
      <c r="A925" s="176"/>
      <c r="B925" s="176"/>
      <c r="K925" s="69"/>
      <c r="L925" s="69"/>
      <c r="M925" s="69"/>
      <c r="N925" s="69"/>
      <c r="O925" s="69"/>
      <c r="P925" s="69"/>
      <c r="Q925" s="69"/>
      <c r="R925" s="69"/>
    </row>
    <row r="926" spans="1:18" s="24" customFormat="1" ht="26.1" customHeight="1">
      <c r="A926" s="176"/>
      <c r="B926" s="177"/>
      <c r="K926" s="69"/>
      <c r="L926" s="69"/>
      <c r="M926" s="69"/>
      <c r="N926" s="69"/>
      <c r="O926" s="69"/>
      <c r="P926" s="69"/>
      <c r="Q926" s="69"/>
      <c r="R926" s="69"/>
    </row>
    <row r="927" spans="1:18" s="69" customFormat="1" ht="26.1" customHeight="1">
      <c r="A927" s="176"/>
      <c r="B927" s="177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</row>
    <row r="928" spans="1:18" s="69" customFormat="1" ht="26.1" customHeight="1">
      <c r="A928" s="176"/>
      <c r="B928" s="177"/>
      <c r="C928" s="24"/>
      <c r="D928" s="24"/>
      <c r="E928" s="24"/>
      <c r="F928" s="24"/>
      <c r="G928" s="24"/>
      <c r="H928" s="24"/>
      <c r="I928" s="24"/>
      <c r="J928" s="24"/>
    </row>
    <row r="929" spans="1:21" s="69" customFormat="1" ht="29.25" customHeight="1">
      <c r="A929" s="176"/>
      <c r="B929" s="177"/>
      <c r="C929" s="24"/>
      <c r="D929" s="24"/>
      <c r="E929" s="24"/>
      <c r="F929" s="24"/>
      <c r="G929" s="24"/>
      <c r="H929" s="24"/>
      <c r="I929" s="24"/>
      <c r="J929" s="24"/>
      <c r="K929" s="123"/>
      <c r="L929" s="123"/>
      <c r="M929" s="123"/>
      <c r="N929" s="123"/>
      <c r="O929" s="123"/>
      <c r="P929" s="123"/>
      <c r="Q929" s="123"/>
      <c r="R929" s="123"/>
    </row>
    <row r="930" spans="1:21" s="69" customFormat="1" ht="26.1" customHeight="1">
      <c r="A930" s="176"/>
      <c r="B930" s="177"/>
      <c r="C930" s="24"/>
      <c r="D930" s="24"/>
      <c r="E930" s="24"/>
      <c r="F930" s="24"/>
      <c r="G930" s="24"/>
      <c r="H930" s="24"/>
      <c r="I930" s="24"/>
      <c r="J930" s="24"/>
    </row>
    <row r="931" spans="1:21" s="24" customFormat="1" ht="26.1" customHeight="1">
      <c r="A931" s="176"/>
      <c r="B931" s="176"/>
    </row>
    <row r="932" spans="1:21" s="88" customFormat="1" ht="26.1" customHeight="1">
      <c r="A932" s="187"/>
      <c r="B932" s="219"/>
      <c r="C932" s="24"/>
      <c r="D932" s="24"/>
      <c r="E932" s="24"/>
      <c r="F932" s="24"/>
      <c r="G932" s="24"/>
      <c r="H932" s="24"/>
      <c r="I932" s="24"/>
      <c r="J932" s="24"/>
      <c r="K932" s="69"/>
      <c r="L932" s="69"/>
      <c r="M932" s="69"/>
      <c r="N932" s="69"/>
      <c r="O932" s="69"/>
      <c r="P932" s="69"/>
      <c r="Q932" s="69"/>
      <c r="R932" s="69"/>
    </row>
    <row r="933" spans="1:21" s="123" customFormat="1" ht="26.1" customHeight="1">
      <c r="A933" s="170"/>
      <c r="B933" s="170"/>
      <c r="C933" s="24"/>
      <c r="D933" s="24"/>
      <c r="E933" s="24"/>
      <c r="F933" s="24"/>
      <c r="G933" s="24"/>
      <c r="H933" s="24"/>
      <c r="I933" s="250"/>
      <c r="J933" s="250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</row>
    <row r="934" spans="1:21" s="69" customFormat="1" ht="40.5" customHeight="1">
      <c r="A934" s="183"/>
      <c r="B934" s="18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</row>
    <row r="935" spans="1:21" s="69" customFormat="1" ht="43.5" customHeight="1">
      <c r="A935" s="187"/>
      <c r="B935" s="187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</row>
    <row r="936" spans="1:21" s="24" customFormat="1" ht="26.1" customHeight="1">
      <c r="A936" s="187"/>
      <c r="B936" s="219"/>
    </row>
    <row r="937" spans="1:21" s="24" customFormat="1" ht="26.1" customHeight="1">
      <c r="A937" s="251"/>
      <c r="B937" s="251"/>
      <c r="C937" s="250"/>
      <c r="D937" s="250"/>
      <c r="E937" s="250"/>
      <c r="F937" s="250"/>
      <c r="G937" s="250"/>
      <c r="H937" s="250"/>
    </row>
    <row r="938" spans="1:21" s="24" customFormat="1" ht="26.1" customHeight="1">
      <c r="A938" s="185"/>
      <c r="B938" s="185"/>
    </row>
    <row r="939" spans="1:21" s="24" customFormat="1" ht="26.1" customHeight="1">
      <c r="A939" s="176"/>
      <c r="B939" s="176"/>
      <c r="K939" s="69"/>
      <c r="L939" s="69"/>
      <c r="M939" s="69"/>
      <c r="N939" s="69"/>
      <c r="O939" s="69"/>
      <c r="P939" s="69"/>
      <c r="Q939" s="69"/>
      <c r="R939" s="69"/>
    </row>
    <row r="940" spans="1:21" s="24" customFormat="1" ht="26.1" customHeight="1">
      <c r="A940" s="176"/>
      <c r="B940" s="176"/>
    </row>
    <row r="941" spans="1:21" s="24" customFormat="1" ht="26.1" customHeight="1">
      <c r="A941" s="176"/>
      <c r="B941" s="176"/>
    </row>
    <row r="942" spans="1:21" s="69" customFormat="1" ht="26.1" customHeight="1">
      <c r="A942" s="176"/>
      <c r="B942" s="176"/>
      <c r="C942" s="24"/>
      <c r="D942" s="24"/>
      <c r="E942" s="24"/>
      <c r="F942" s="24"/>
      <c r="G942" s="24"/>
      <c r="H942" s="24"/>
      <c r="I942" s="24"/>
      <c r="J942" s="24"/>
      <c r="K942" s="88"/>
      <c r="L942" s="88"/>
      <c r="M942" s="88"/>
      <c r="N942" s="88"/>
      <c r="O942" s="88"/>
      <c r="P942" s="88"/>
      <c r="Q942" s="88"/>
      <c r="R942" s="88"/>
    </row>
    <row r="943" spans="1:21" s="69" customFormat="1" ht="26.1" customHeight="1">
      <c r="A943" s="176"/>
      <c r="B943" s="177"/>
      <c r="C943" s="24"/>
      <c r="D943" s="24"/>
      <c r="E943" s="24"/>
      <c r="F943" s="24"/>
      <c r="G943" s="24"/>
      <c r="H943" s="24"/>
      <c r="I943" s="24"/>
      <c r="J943" s="24"/>
    </row>
    <row r="944" spans="1:21" s="69" customFormat="1" ht="26.1" customHeight="1">
      <c r="A944" s="176"/>
      <c r="B944" s="176"/>
      <c r="C944" s="24"/>
      <c r="D944" s="24"/>
      <c r="E944" s="24"/>
      <c r="F944" s="24"/>
      <c r="G944" s="24"/>
      <c r="H944" s="24"/>
      <c r="I944" s="123"/>
      <c r="J944" s="123"/>
    </row>
    <row r="945" spans="1:18" s="69" customFormat="1" ht="26.1" customHeight="1">
      <c r="A945" s="176"/>
      <c r="B945" s="176"/>
      <c r="C945" s="24"/>
      <c r="D945" s="24"/>
      <c r="E945" s="24"/>
      <c r="F945" s="24"/>
      <c r="G945" s="24"/>
      <c r="H945" s="24"/>
      <c r="I945" s="24"/>
      <c r="J945" s="24"/>
    </row>
    <row r="946" spans="1:18" s="69" customFormat="1" ht="26.1" customHeight="1">
      <c r="A946" s="176"/>
      <c r="B946" s="177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</row>
    <row r="947" spans="1:18" s="24" customFormat="1" ht="26.1" customHeight="1">
      <c r="A947" s="176"/>
      <c r="B947" s="177"/>
      <c r="K947" s="190" t="e">
        <f>#REF!</f>
        <v>#REF!</v>
      </c>
      <c r="L947" s="69"/>
      <c r="M947" s="69"/>
      <c r="N947" s="69"/>
      <c r="O947" s="69"/>
      <c r="P947" s="69"/>
      <c r="Q947" s="69"/>
      <c r="R947" s="69"/>
    </row>
    <row r="948" spans="1:18" s="69" customFormat="1" ht="26.1" customHeight="1">
      <c r="A948" s="201"/>
      <c r="B948" s="202"/>
      <c r="C948" s="123"/>
      <c r="D948" s="123"/>
      <c r="E948" s="123"/>
      <c r="F948" s="123"/>
      <c r="G948" s="123"/>
      <c r="H948" s="123"/>
      <c r="I948" s="24"/>
      <c r="J948" s="24"/>
    </row>
    <row r="949" spans="1:18" s="24" customFormat="1" ht="26.1" customHeight="1">
      <c r="A949" s="176"/>
      <c r="B949" s="177"/>
    </row>
    <row r="950" spans="1:18" s="69" customFormat="1" ht="26.1" customHeight="1">
      <c r="A950" s="176"/>
      <c r="B950" s="176"/>
      <c r="C950" s="24"/>
      <c r="D950" s="24"/>
      <c r="E950" s="24"/>
      <c r="F950" s="24"/>
      <c r="G950" s="24"/>
      <c r="H950" s="24"/>
      <c r="I950" s="24"/>
      <c r="J950" s="24"/>
    </row>
    <row r="951" spans="1:18" s="24" customFormat="1" ht="26.1" customHeight="1">
      <c r="A951" s="176"/>
      <c r="B951" s="177"/>
      <c r="K951" s="69"/>
      <c r="L951" s="69"/>
      <c r="M951" s="69"/>
      <c r="N951" s="69"/>
      <c r="O951" s="69"/>
      <c r="P951" s="69"/>
      <c r="Q951" s="69"/>
      <c r="R951" s="69"/>
    </row>
    <row r="952" spans="1:18" s="69" customFormat="1" ht="26.1" customHeight="1">
      <c r="A952" s="176"/>
      <c r="B952" s="177"/>
      <c r="C952" s="24"/>
      <c r="D952" s="24"/>
      <c r="E952" s="24"/>
      <c r="F952" s="24"/>
      <c r="G952" s="24"/>
      <c r="H952" s="24"/>
      <c r="I952" s="24"/>
      <c r="J952" s="24"/>
    </row>
    <row r="953" spans="1:18" s="69" customFormat="1" ht="26.1" customHeight="1">
      <c r="A953" s="176"/>
      <c r="B953" s="176"/>
      <c r="C953" s="24"/>
      <c r="D953" s="24"/>
      <c r="E953" s="24"/>
      <c r="F953" s="24"/>
      <c r="G953" s="24"/>
      <c r="H953" s="24"/>
      <c r="I953" s="24"/>
      <c r="J953" s="24"/>
      <c r="K953" s="88"/>
      <c r="L953" s="88"/>
      <c r="M953" s="88"/>
      <c r="N953" s="88"/>
      <c r="O953" s="88"/>
      <c r="P953" s="88"/>
      <c r="Q953" s="88"/>
      <c r="R953" s="88"/>
    </row>
    <row r="954" spans="1:18" s="69" customFormat="1" ht="26.1" customHeight="1">
      <c r="A954" s="176"/>
      <c r="B954" s="177"/>
      <c r="C954" s="24"/>
      <c r="D954" s="24"/>
      <c r="E954" s="24"/>
      <c r="F954" s="24"/>
      <c r="G954" s="24"/>
      <c r="H954" s="24"/>
      <c r="I954" s="24"/>
      <c r="J954" s="24"/>
    </row>
    <row r="955" spans="1:18" s="69" customFormat="1" ht="26.1" customHeight="1">
      <c r="A955" s="176"/>
      <c r="B955" s="177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</row>
    <row r="956" spans="1:18" s="24" customFormat="1" ht="26.1" customHeight="1">
      <c r="A956" s="176"/>
      <c r="B956" s="177"/>
    </row>
    <row r="957" spans="1:18" s="69" customFormat="1" ht="26.1" customHeight="1">
      <c r="A957" s="176"/>
      <c r="B957" s="177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</row>
    <row r="958" spans="1:18" s="69" customFormat="1" ht="26.1" customHeight="1">
      <c r="A958" s="176"/>
      <c r="B958" s="177"/>
      <c r="C958" s="24"/>
      <c r="D958" s="24"/>
      <c r="E958" s="24"/>
      <c r="F958" s="24"/>
      <c r="G958" s="24"/>
      <c r="H958" s="24"/>
      <c r="I958" s="24"/>
      <c r="J958" s="24"/>
    </row>
    <row r="959" spans="1:18" s="73" customFormat="1" ht="26.1" customHeight="1">
      <c r="A959" s="176"/>
      <c r="B959" s="176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</row>
    <row r="960" spans="1:18" s="24" customFormat="1" ht="26.1" customHeight="1">
      <c r="A960" s="176"/>
      <c r="B960" s="176"/>
      <c r="K960" s="69"/>
      <c r="L960" s="69"/>
      <c r="M960" s="69"/>
      <c r="N960" s="69"/>
      <c r="O960" s="69"/>
      <c r="P960" s="69"/>
      <c r="Q960" s="69"/>
      <c r="R960" s="69"/>
    </row>
    <row r="961" spans="1:18" s="24" customFormat="1" ht="29.25" customHeight="1">
      <c r="A961" s="176"/>
      <c r="B961" s="176"/>
      <c r="K961" s="69"/>
      <c r="L961" s="69"/>
      <c r="M961" s="69"/>
      <c r="N961" s="69"/>
      <c r="O961" s="69"/>
      <c r="P961" s="69"/>
      <c r="Q961" s="69"/>
      <c r="R961" s="69"/>
    </row>
    <row r="962" spans="1:18" s="69" customFormat="1" ht="26.1" customHeight="1">
      <c r="A962" s="176"/>
      <c r="B962" s="177"/>
      <c r="C962" s="24"/>
      <c r="D962" s="24"/>
      <c r="E962" s="24"/>
      <c r="F962" s="24"/>
      <c r="G962" s="24"/>
      <c r="H962" s="24"/>
      <c r="I962" s="24"/>
      <c r="J962" s="24"/>
    </row>
    <row r="963" spans="1:18" s="24" customFormat="1" ht="26.1" customHeight="1">
      <c r="A963" s="176"/>
      <c r="B963" s="176"/>
    </row>
    <row r="964" spans="1:18" s="69" customFormat="1" ht="26.1" customHeight="1">
      <c r="A964" s="176"/>
      <c r="B964" s="177"/>
      <c r="C964" s="24"/>
      <c r="D964" s="24"/>
      <c r="E964" s="24"/>
      <c r="F964" s="24"/>
      <c r="G964" s="24"/>
      <c r="H964" s="24"/>
      <c r="I964" s="24"/>
      <c r="J964" s="24"/>
    </row>
    <row r="965" spans="1:18" s="24" customFormat="1" ht="26.1" customHeight="1">
      <c r="A965" s="176"/>
      <c r="B965" s="177"/>
    </row>
    <row r="966" spans="1:18" s="69" customFormat="1" ht="26.1" customHeight="1">
      <c r="A966" s="176"/>
      <c r="B966" s="177"/>
      <c r="C966" s="24"/>
      <c r="D966" s="24"/>
      <c r="E966" s="24"/>
      <c r="F966" s="24"/>
      <c r="G966" s="24"/>
      <c r="H966" s="24"/>
      <c r="I966" s="24"/>
      <c r="J966" s="24"/>
    </row>
    <row r="967" spans="1:18" s="24" customFormat="1" ht="26.1" customHeight="1">
      <c r="A967" s="176"/>
      <c r="B967" s="176"/>
      <c r="K967" s="69"/>
      <c r="L967" s="69"/>
      <c r="M967" s="69"/>
      <c r="N967" s="69"/>
      <c r="O967" s="69"/>
      <c r="P967" s="69"/>
      <c r="Q967" s="69"/>
      <c r="R967" s="69"/>
    </row>
    <row r="968" spans="1:18" s="69" customFormat="1" ht="26.1" customHeight="1">
      <c r="A968" s="176"/>
      <c r="B968" s="177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</row>
    <row r="969" spans="1:18" s="69" customFormat="1" ht="32.25" customHeight="1">
      <c r="A969" s="176"/>
      <c r="B969" s="176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</row>
    <row r="970" spans="1:18" s="24" customFormat="1" ht="26.1" customHeight="1">
      <c r="A970" s="176"/>
      <c r="B970" s="177"/>
    </row>
    <row r="971" spans="1:18" s="69" customFormat="1" ht="26.1" customHeight="1">
      <c r="A971" s="176"/>
      <c r="B971" s="177"/>
      <c r="C971" s="24"/>
      <c r="D971" s="24"/>
      <c r="E971" s="24"/>
      <c r="F971" s="24"/>
      <c r="G971" s="24"/>
      <c r="H971" s="24"/>
      <c r="I971" s="24"/>
      <c r="J971" s="24"/>
    </row>
    <row r="972" spans="1:18" s="24" customFormat="1" ht="26.1" customHeight="1">
      <c r="A972" s="176"/>
      <c r="B972" s="176"/>
    </row>
    <row r="973" spans="1:18" s="69" customFormat="1" ht="26.1" customHeight="1">
      <c r="A973" s="176"/>
      <c r="B973" s="176"/>
      <c r="C973" s="24"/>
      <c r="D973" s="24"/>
      <c r="E973" s="24"/>
      <c r="F973" s="24"/>
      <c r="G973" s="24"/>
      <c r="H973" s="24"/>
      <c r="I973" s="24"/>
      <c r="J973" s="24"/>
    </row>
    <row r="974" spans="1:18" s="24" customFormat="1" ht="26.1" customHeight="1">
      <c r="A974" s="176"/>
      <c r="B974" s="176"/>
      <c r="K974" s="69"/>
      <c r="L974" s="69"/>
      <c r="M974" s="69"/>
      <c r="N974" s="69"/>
      <c r="O974" s="69"/>
      <c r="P974" s="69"/>
      <c r="Q974" s="69"/>
      <c r="R974" s="69"/>
    </row>
    <row r="975" spans="1:18" s="69" customFormat="1" ht="26.1" customHeight="1">
      <c r="A975" s="176"/>
      <c r="B975" s="177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</row>
    <row r="976" spans="1:18" s="69" customFormat="1" ht="26.1" customHeight="1">
      <c r="A976" s="176"/>
      <c r="B976" s="176"/>
      <c r="C976" s="24"/>
      <c r="D976" s="24"/>
      <c r="E976" s="24"/>
      <c r="F976" s="24"/>
      <c r="G976" s="24"/>
      <c r="H976" s="24"/>
      <c r="I976" s="24"/>
      <c r="J976" s="24"/>
    </row>
    <row r="977" spans="1:18" s="24" customFormat="1" ht="26.1" customHeight="1">
      <c r="A977" s="176"/>
      <c r="B977" s="177"/>
    </row>
    <row r="978" spans="1:18" s="24" customFormat="1" ht="32.25" customHeight="1">
      <c r="A978" s="176"/>
      <c r="B978" s="177"/>
    </row>
    <row r="979" spans="1:18" s="24" customFormat="1" ht="32.25" customHeight="1">
      <c r="A979" s="176"/>
      <c r="B979" s="176"/>
      <c r="K979" s="69"/>
      <c r="L979" s="69"/>
      <c r="M979" s="69"/>
      <c r="N979" s="69"/>
      <c r="O979" s="69"/>
      <c r="P979" s="69"/>
      <c r="Q979" s="69"/>
      <c r="R979" s="69"/>
    </row>
    <row r="980" spans="1:18" s="69" customFormat="1" ht="32.25" customHeight="1">
      <c r="A980" s="176"/>
      <c r="B980" s="177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</row>
    <row r="981" spans="1:18" s="69" customFormat="1" ht="26.1" customHeight="1">
      <c r="A981" s="176"/>
      <c r="B981" s="176"/>
      <c r="C981" s="24"/>
      <c r="D981" s="24"/>
      <c r="E981" s="24"/>
      <c r="F981" s="24"/>
      <c r="G981" s="24"/>
      <c r="H981" s="24"/>
      <c r="I981" s="24"/>
      <c r="J981" s="24"/>
    </row>
    <row r="982" spans="1:18" s="69" customFormat="1" ht="26.1" customHeight="1">
      <c r="A982" s="176"/>
      <c r="B982" s="176"/>
      <c r="C982" s="24"/>
      <c r="D982" s="24"/>
      <c r="E982" s="24"/>
      <c r="F982" s="24"/>
      <c r="G982" s="24"/>
      <c r="H982" s="24"/>
      <c r="I982" s="24"/>
      <c r="J982" s="24"/>
    </row>
    <row r="983" spans="1:18" s="69" customFormat="1" ht="26.1" customHeight="1">
      <c r="A983" s="176"/>
      <c r="B983" s="177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</row>
    <row r="984" spans="1:18" s="24" customFormat="1" ht="26.1" customHeight="1">
      <c r="A984" s="176"/>
      <c r="B984" s="176"/>
      <c r="K984" s="69"/>
      <c r="L984" s="69"/>
      <c r="M984" s="69"/>
      <c r="N984" s="69"/>
      <c r="O984" s="69"/>
      <c r="P984" s="69"/>
      <c r="Q984" s="69"/>
      <c r="R984" s="69"/>
    </row>
    <row r="985" spans="1:18" s="24" customFormat="1" ht="26.1" customHeight="1">
      <c r="A985" s="176"/>
      <c r="B985" s="177"/>
      <c r="I985" s="123"/>
      <c r="J985" s="123"/>
      <c r="K985" s="88"/>
      <c r="L985" s="88"/>
      <c r="M985" s="88"/>
      <c r="N985" s="88"/>
      <c r="O985" s="88"/>
      <c r="P985" s="88"/>
      <c r="Q985" s="88"/>
      <c r="R985" s="88"/>
    </row>
    <row r="986" spans="1:18" s="69" customFormat="1" ht="26.1" customHeight="1">
      <c r="A986" s="176"/>
      <c r="B986" s="177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</row>
    <row r="987" spans="1:18" s="24" customFormat="1" ht="26.1" customHeight="1">
      <c r="A987" s="176"/>
      <c r="B987" s="176"/>
    </row>
    <row r="988" spans="1:18" s="24" customFormat="1" ht="26.1" customHeight="1">
      <c r="A988" s="176"/>
      <c r="B988" s="177"/>
      <c r="K988" s="69"/>
      <c r="L988" s="69"/>
      <c r="M988" s="69"/>
      <c r="N988" s="69"/>
      <c r="O988" s="69"/>
      <c r="P988" s="69"/>
      <c r="Q988" s="69"/>
      <c r="R988" s="69"/>
    </row>
    <row r="989" spans="1:18" s="24" customFormat="1" ht="26.1" customHeight="1">
      <c r="A989" s="201"/>
      <c r="B989" s="202"/>
      <c r="C989" s="123"/>
      <c r="D989" s="123"/>
      <c r="E989" s="123"/>
      <c r="F989" s="123"/>
      <c r="G989" s="123"/>
      <c r="H989" s="123"/>
      <c r="K989" s="69"/>
      <c r="L989" s="69"/>
      <c r="M989" s="69"/>
      <c r="N989" s="69"/>
      <c r="O989" s="69"/>
      <c r="P989" s="69"/>
      <c r="Q989" s="69"/>
      <c r="R989" s="69"/>
    </row>
    <row r="990" spans="1:18" s="69" customFormat="1" ht="26.1" customHeight="1">
      <c r="A990" s="176"/>
      <c r="B990" s="176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</row>
    <row r="991" spans="1:18" s="69" customFormat="1" ht="26.1" customHeight="1">
      <c r="A991" s="176"/>
      <c r="B991" s="176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</row>
    <row r="992" spans="1:18" s="24" customFormat="1" ht="26.1" customHeight="1">
      <c r="A992" s="176"/>
      <c r="B992" s="177"/>
      <c r="K992" s="69"/>
      <c r="L992" s="69"/>
      <c r="M992" s="69"/>
      <c r="N992" s="69"/>
      <c r="O992" s="69"/>
      <c r="P992" s="69"/>
      <c r="Q992" s="69"/>
      <c r="R992" s="69"/>
    </row>
    <row r="993" spans="1:18" s="69" customFormat="1" ht="26.1" customHeight="1">
      <c r="A993" s="228"/>
      <c r="B993" s="249"/>
      <c r="C993" s="24"/>
      <c r="D993" s="24"/>
      <c r="E993" s="24"/>
      <c r="F993" s="24"/>
      <c r="G993" s="24"/>
      <c r="H993" s="24"/>
      <c r="I993" s="24"/>
      <c r="J993" s="24"/>
    </row>
    <row r="994" spans="1:18" s="69" customFormat="1" ht="26.1" customHeight="1">
      <c r="A994" s="176"/>
      <c r="B994" s="176"/>
      <c r="C994" s="24"/>
      <c r="D994" s="24"/>
      <c r="E994" s="24"/>
      <c r="F994" s="24"/>
      <c r="G994" s="24"/>
      <c r="H994" s="24"/>
      <c r="I994" s="24"/>
      <c r="J994" s="24"/>
    </row>
    <row r="995" spans="1:18" s="24" customFormat="1" ht="26.1" customHeight="1">
      <c r="A995" s="176"/>
      <c r="B995" s="176"/>
      <c r="I995" s="123"/>
      <c r="J995" s="123"/>
      <c r="K995" s="69"/>
      <c r="L995" s="69"/>
      <c r="M995" s="69"/>
      <c r="N995" s="69"/>
      <c r="O995" s="69"/>
      <c r="P995" s="69"/>
      <c r="Q995" s="69"/>
      <c r="R995" s="69"/>
    </row>
    <row r="996" spans="1:18" s="69" customFormat="1" ht="47.25" customHeight="1">
      <c r="A996" s="176"/>
      <c r="B996" s="177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</row>
    <row r="997" spans="1:18" s="24" customFormat="1" ht="47.25" customHeight="1">
      <c r="A997" s="176"/>
      <c r="B997" s="177"/>
      <c r="K997" s="69"/>
      <c r="L997" s="69"/>
      <c r="M997" s="69"/>
      <c r="N997" s="69"/>
      <c r="O997" s="69"/>
      <c r="P997" s="69"/>
      <c r="Q997" s="69"/>
      <c r="R997" s="69"/>
    </row>
    <row r="998" spans="1:18" s="69" customFormat="1" ht="26.1" customHeight="1">
      <c r="A998" s="176"/>
      <c r="B998" s="177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</row>
    <row r="999" spans="1:18" s="69" customFormat="1" ht="26.1" customHeight="1">
      <c r="A999" s="201"/>
      <c r="B999" s="202"/>
      <c r="C999" s="123"/>
      <c r="D999" s="123"/>
      <c r="E999" s="123"/>
      <c r="F999" s="123"/>
      <c r="G999" s="123"/>
      <c r="H999" s="123"/>
      <c r="I999" s="123"/>
      <c r="J999" s="123"/>
    </row>
    <row r="1000" spans="1:18" s="69" customFormat="1" ht="26.1" customHeight="1">
      <c r="A1000" s="176"/>
      <c r="B1000" s="176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</row>
    <row r="1001" spans="1:18" s="69" customFormat="1" ht="45.75" customHeight="1">
      <c r="A1001" s="176"/>
      <c r="B1001" s="177"/>
      <c r="C1001" s="24"/>
      <c r="D1001" s="24"/>
      <c r="E1001" s="24"/>
      <c r="F1001" s="24"/>
      <c r="G1001" s="24"/>
      <c r="H1001" s="24"/>
      <c r="I1001" s="24"/>
      <c r="J1001" s="24"/>
    </row>
    <row r="1002" spans="1:18" s="69" customFormat="1" ht="34.5" customHeight="1">
      <c r="A1002" s="176"/>
      <c r="B1002" s="176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24"/>
      <c r="R1002" s="24"/>
    </row>
    <row r="1003" spans="1:18" s="69" customFormat="1" ht="26.1" customHeight="1">
      <c r="A1003" s="201"/>
      <c r="B1003" s="202"/>
      <c r="C1003" s="123"/>
      <c r="D1003" s="123"/>
      <c r="E1003" s="123"/>
      <c r="F1003" s="123"/>
      <c r="G1003" s="123"/>
      <c r="H1003" s="123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</row>
    <row r="1004" spans="1:18" s="24" customFormat="1" ht="26.1" customHeight="1">
      <c r="A1004" s="176"/>
      <c r="B1004" s="176"/>
      <c r="K1004" s="123"/>
      <c r="L1004" s="123"/>
      <c r="M1004" s="123"/>
      <c r="N1004" s="123"/>
      <c r="O1004" s="123"/>
      <c r="P1004" s="123"/>
      <c r="Q1004" s="123"/>
      <c r="R1004" s="123"/>
    </row>
    <row r="1005" spans="1:18" s="73" customFormat="1" ht="26.1" customHeight="1">
      <c r="A1005" s="176"/>
      <c r="B1005" s="177"/>
      <c r="C1005" s="24"/>
      <c r="D1005" s="24"/>
      <c r="E1005" s="24"/>
      <c r="F1005" s="24"/>
      <c r="G1005" s="24"/>
      <c r="H1005" s="24"/>
      <c r="I1005" s="24"/>
      <c r="J1005" s="24"/>
      <c r="K1005" s="24"/>
      <c r="L1005" s="24"/>
      <c r="M1005" s="24"/>
      <c r="N1005" s="24"/>
      <c r="O1005" s="24"/>
      <c r="P1005" s="24"/>
      <c r="Q1005" s="24"/>
      <c r="R1005" s="24"/>
    </row>
    <row r="1006" spans="1:18" s="24" customFormat="1" ht="31.5" customHeight="1">
      <c r="A1006" s="176"/>
      <c r="B1006" s="176"/>
    </row>
    <row r="1007" spans="1:18" s="69" customFormat="1" ht="34.5" customHeight="1">
      <c r="A1007" s="176"/>
      <c r="B1007" s="176"/>
      <c r="C1007" s="24"/>
      <c r="D1007" s="24"/>
      <c r="E1007" s="24"/>
      <c r="F1007" s="24"/>
      <c r="G1007" s="24"/>
      <c r="H1007" s="24"/>
      <c r="I1007" s="24"/>
      <c r="J1007" s="24"/>
      <c r="K1007" s="24"/>
      <c r="L1007" s="24"/>
      <c r="M1007" s="24"/>
      <c r="N1007" s="24"/>
      <c r="O1007" s="24"/>
      <c r="P1007" s="24"/>
      <c r="Q1007" s="24"/>
      <c r="R1007" s="24"/>
    </row>
    <row r="1008" spans="1:18" s="69" customFormat="1" ht="33.75" customHeight="1">
      <c r="A1008" s="176"/>
      <c r="B1008" s="176"/>
      <c r="C1008" s="24"/>
      <c r="D1008" s="24"/>
      <c r="E1008" s="24"/>
      <c r="F1008" s="24"/>
      <c r="G1008" s="24"/>
      <c r="H1008" s="24"/>
      <c r="I1008" s="24"/>
      <c r="J1008" s="24"/>
      <c r="K1008" s="88"/>
      <c r="L1008" s="88"/>
      <c r="M1008" s="88"/>
      <c r="N1008" s="88"/>
      <c r="O1008" s="88"/>
      <c r="P1008" s="88"/>
      <c r="Q1008" s="88"/>
      <c r="R1008" s="88"/>
    </row>
    <row r="1009" spans="1:18" s="24" customFormat="1" ht="32.25" customHeight="1">
      <c r="A1009" s="170"/>
      <c r="B1009" s="170"/>
    </row>
    <row r="1010" spans="1:18" s="24" customFormat="1" ht="37.5" customHeight="1">
      <c r="A1010" s="170"/>
      <c r="B1010" s="170"/>
      <c r="K1010" s="69"/>
      <c r="L1010" s="69"/>
      <c r="M1010" s="69"/>
      <c r="N1010" s="69"/>
      <c r="O1010" s="69"/>
      <c r="P1010" s="69"/>
      <c r="Q1010" s="69"/>
      <c r="R1010" s="69"/>
    </row>
    <row r="1011" spans="1:18" s="24" customFormat="1" ht="26.25" customHeight="1">
      <c r="A1011" s="170"/>
      <c r="B1011" s="170"/>
      <c r="K1011" s="69"/>
      <c r="L1011" s="69"/>
      <c r="M1011" s="69"/>
      <c r="N1011" s="69"/>
      <c r="O1011" s="69"/>
      <c r="P1011" s="69"/>
      <c r="Q1011" s="69"/>
      <c r="R1011" s="69"/>
    </row>
    <row r="1012" spans="1:18" s="24" customFormat="1" ht="30.75" customHeight="1">
      <c r="A1012" s="253"/>
      <c r="B1012" s="254"/>
      <c r="K1012" s="69"/>
      <c r="L1012" s="69"/>
      <c r="M1012" s="69"/>
      <c r="N1012" s="69"/>
      <c r="O1012" s="69"/>
      <c r="P1012" s="69"/>
      <c r="Q1012" s="69"/>
      <c r="R1012" s="69"/>
    </row>
    <row r="1013" spans="1:18" s="24" customFormat="1" ht="35.25" customHeight="1">
      <c r="A1013" s="203"/>
      <c r="B1013" s="203"/>
      <c r="K1013" s="69"/>
      <c r="L1013" s="69"/>
      <c r="M1013" s="69"/>
      <c r="N1013" s="69"/>
      <c r="O1013" s="69"/>
      <c r="P1013" s="69"/>
      <c r="Q1013" s="69"/>
      <c r="R1013" s="69"/>
    </row>
    <row r="1014" spans="1:18" s="24" customFormat="1" ht="24.9" customHeight="1">
      <c r="A1014" s="185"/>
      <c r="B1014" s="186"/>
    </row>
    <row r="1015" spans="1:18" s="24" customFormat="1" ht="24.9" customHeight="1">
      <c r="A1015" s="228"/>
      <c r="B1015" s="249"/>
      <c r="K1015" s="69"/>
      <c r="L1015" s="69"/>
      <c r="M1015" s="69"/>
      <c r="N1015" s="69"/>
      <c r="O1015" s="69"/>
      <c r="P1015" s="69"/>
      <c r="Q1015" s="69"/>
      <c r="R1015" s="69"/>
    </row>
    <row r="1016" spans="1:18" s="69" customFormat="1" ht="24.9" customHeight="1">
      <c r="A1016" s="176"/>
      <c r="B1016" s="177"/>
      <c r="C1016" s="24"/>
      <c r="D1016" s="24"/>
      <c r="E1016" s="24"/>
      <c r="F1016" s="24"/>
      <c r="G1016" s="24"/>
      <c r="H1016" s="24"/>
      <c r="I1016" s="24"/>
      <c r="J1016" s="24"/>
      <c r="K1016" s="190" t="e">
        <f>#REF!</f>
        <v>#REF!</v>
      </c>
    </row>
    <row r="1017" spans="1:18" s="24" customFormat="1" ht="24.9" customHeight="1">
      <c r="A1017" s="176"/>
      <c r="B1017" s="177"/>
    </row>
    <row r="1018" spans="1:18" s="24" customFormat="1" ht="24.9" customHeight="1">
      <c r="A1018" s="176"/>
      <c r="B1018" s="176"/>
      <c r="K1018" s="69"/>
      <c r="L1018" s="69"/>
      <c r="M1018" s="69"/>
      <c r="N1018" s="69"/>
      <c r="O1018" s="69"/>
      <c r="P1018" s="69"/>
      <c r="Q1018" s="69"/>
      <c r="R1018" s="69"/>
    </row>
    <row r="1019" spans="1:18" s="24" customFormat="1" ht="24.9" customHeight="1">
      <c r="A1019" s="176"/>
      <c r="B1019" s="177"/>
      <c r="K1019" s="69"/>
      <c r="L1019" s="69"/>
      <c r="M1019" s="69"/>
      <c r="N1019" s="69"/>
      <c r="O1019" s="69"/>
      <c r="P1019" s="69"/>
      <c r="Q1019" s="69"/>
      <c r="R1019" s="69"/>
    </row>
    <row r="1020" spans="1:18" s="24" customFormat="1" ht="24.9" customHeight="1">
      <c r="A1020" s="176"/>
      <c r="B1020" s="177"/>
      <c r="K1020" s="69"/>
      <c r="L1020" s="69"/>
      <c r="M1020" s="69"/>
      <c r="N1020" s="69"/>
      <c r="O1020" s="69"/>
      <c r="P1020" s="69"/>
      <c r="Q1020" s="69"/>
      <c r="R1020" s="69"/>
    </row>
    <row r="1021" spans="1:18" s="24" customFormat="1" ht="24.9" customHeight="1">
      <c r="A1021" s="176"/>
      <c r="B1021" s="176"/>
      <c r="K1021" s="69"/>
      <c r="L1021" s="69"/>
      <c r="M1021" s="69"/>
      <c r="N1021" s="69"/>
      <c r="O1021" s="69"/>
      <c r="P1021" s="69"/>
      <c r="Q1021" s="69"/>
      <c r="R1021" s="69"/>
    </row>
    <row r="1022" spans="1:18" s="175" customFormat="1" ht="24.9" customHeight="1">
      <c r="A1022" s="176"/>
      <c r="B1022" s="177"/>
      <c r="C1022" s="24"/>
      <c r="D1022" s="24"/>
      <c r="E1022" s="24"/>
      <c r="F1022" s="24"/>
      <c r="G1022" s="24"/>
      <c r="H1022" s="24"/>
      <c r="I1022" s="24"/>
      <c r="J1022" s="24"/>
      <c r="K1022" s="69"/>
      <c r="L1022" s="69"/>
      <c r="M1022" s="69"/>
      <c r="N1022" s="69"/>
      <c r="O1022" s="69"/>
      <c r="P1022" s="69"/>
      <c r="Q1022" s="69"/>
      <c r="R1022" s="69"/>
    </row>
    <row r="1023" spans="1:18" s="24" customFormat="1" ht="24.9" customHeight="1">
      <c r="A1023" s="176"/>
      <c r="B1023" s="177"/>
    </row>
    <row r="1024" spans="1:18" s="24" customFormat="1" ht="24.9" customHeight="1">
      <c r="A1024" s="176"/>
      <c r="B1024" s="177"/>
    </row>
    <row r="1025" spans="1:21" s="24" customFormat="1" ht="24.9" customHeight="1">
      <c r="A1025" s="176"/>
      <c r="B1025" s="177"/>
      <c r="K1025" s="69"/>
      <c r="L1025" s="69"/>
      <c r="M1025" s="69"/>
      <c r="N1025" s="69"/>
      <c r="O1025" s="69"/>
      <c r="P1025" s="69"/>
      <c r="Q1025" s="69"/>
      <c r="R1025" s="69"/>
    </row>
    <row r="1026" spans="1:21" s="24" customFormat="1" ht="24.9" customHeight="1">
      <c r="A1026" s="176"/>
      <c r="B1026" s="177"/>
      <c r="S1026" s="123"/>
      <c r="T1026" s="123"/>
      <c r="U1026" s="123"/>
    </row>
    <row r="1027" spans="1:21" s="24" customFormat="1" ht="24.9" customHeight="1">
      <c r="A1027" s="176"/>
      <c r="B1027" s="176"/>
      <c r="K1027" s="69"/>
      <c r="L1027" s="69"/>
      <c r="M1027" s="69"/>
      <c r="N1027" s="69"/>
      <c r="O1027" s="69"/>
      <c r="P1027" s="69"/>
      <c r="Q1027" s="69"/>
      <c r="R1027" s="69"/>
    </row>
    <row r="1028" spans="1:21" s="24" customFormat="1" ht="24.9" customHeight="1">
      <c r="A1028" s="176"/>
      <c r="B1028" s="176"/>
    </row>
    <row r="1029" spans="1:21" s="24" customFormat="1" ht="24.9" customHeight="1">
      <c r="A1029" s="176"/>
      <c r="B1029" s="177"/>
      <c r="K1029" s="69"/>
      <c r="L1029" s="69"/>
      <c r="M1029" s="69"/>
      <c r="N1029" s="69"/>
      <c r="O1029" s="69"/>
      <c r="P1029" s="69"/>
      <c r="Q1029" s="69"/>
      <c r="R1029" s="69"/>
    </row>
    <row r="1030" spans="1:21" s="24" customFormat="1" ht="24.9" customHeight="1">
      <c r="A1030" s="176"/>
      <c r="B1030" s="176"/>
    </row>
    <row r="1031" spans="1:21" s="24" customFormat="1" ht="24.9" customHeight="1">
      <c r="A1031" s="176"/>
      <c r="B1031" s="177"/>
      <c r="K1031" s="69"/>
      <c r="L1031" s="69"/>
      <c r="M1031" s="69"/>
      <c r="N1031" s="69"/>
      <c r="O1031" s="69"/>
      <c r="P1031" s="69"/>
      <c r="Q1031" s="69"/>
      <c r="R1031" s="69"/>
    </row>
    <row r="1032" spans="1:21" s="175" customFormat="1" ht="24.9" customHeight="1">
      <c r="A1032" s="176"/>
      <c r="B1032" s="176"/>
      <c r="C1032" s="24"/>
      <c r="D1032" s="24"/>
      <c r="E1032" s="24"/>
      <c r="F1032" s="24"/>
      <c r="G1032" s="24"/>
      <c r="H1032" s="24"/>
      <c r="I1032" s="24"/>
      <c r="J1032" s="24"/>
      <c r="K1032" s="73"/>
      <c r="L1032" s="73"/>
      <c r="M1032" s="73"/>
      <c r="N1032" s="73"/>
      <c r="O1032" s="73"/>
      <c r="P1032" s="73"/>
      <c r="Q1032" s="73"/>
      <c r="R1032" s="73"/>
    </row>
    <row r="1033" spans="1:21" s="24" customFormat="1" ht="24.9" customHeight="1">
      <c r="A1033" s="228"/>
      <c r="B1033" s="249"/>
    </row>
    <row r="1034" spans="1:21" s="24" customFormat="1" ht="24.9" customHeight="1">
      <c r="A1034" s="176"/>
      <c r="B1034" s="176"/>
      <c r="K1034" s="69"/>
      <c r="L1034" s="69"/>
      <c r="M1034" s="69"/>
      <c r="N1034" s="69"/>
      <c r="O1034" s="69"/>
      <c r="P1034" s="69"/>
      <c r="Q1034" s="69"/>
      <c r="R1034" s="69"/>
    </row>
    <row r="1035" spans="1:21" s="123" customFormat="1" ht="41.25" customHeight="1">
      <c r="A1035" s="176"/>
      <c r="B1035" s="177"/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  <c r="M1035" s="24"/>
      <c r="N1035" s="24"/>
      <c r="O1035" s="24"/>
      <c r="P1035" s="24"/>
      <c r="Q1035" s="24"/>
      <c r="R1035" s="24"/>
    </row>
    <row r="1036" spans="1:21" s="24" customFormat="1" ht="24.9" customHeight="1">
      <c r="A1036" s="176"/>
      <c r="B1036" s="177"/>
      <c r="K1036" s="123"/>
      <c r="L1036" s="123"/>
      <c r="M1036" s="123"/>
      <c r="N1036" s="123"/>
      <c r="O1036" s="123"/>
      <c r="P1036" s="123"/>
      <c r="Q1036" s="123"/>
      <c r="R1036" s="123"/>
    </row>
    <row r="1037" spans="1:21" s="24" customFormat="1" ht="24.9" customHeight="1">
      <c r="A1037" s="176"/>
      <c r="B1037" s="176"/>
    </row>
    <row r="1038" spans="1:21" s="24" customFormat="1" ht="24.9" customHeight="1">
      <c r="A1038" s="176"/>
      <c r="B1038" s="177"/>
      <c r="K1038" s="69"/>
      <c r="L1038" s="69"/>
      <c r="M1038" s="69"/>
      <c r="N1038" s="69"/>
      <c r="O1038" s="69"/>
      <c r="P1038" s="69"/>
      <c r="Q1038" s="69"/>
      <c r="R1038" s="69"/>
    </row>
    <row r="1039" spans="1:21" s="24" customFormat="1" ht="24.9" customHeight="1">
      <c r="A1039" s="176"/>
      <c r="B1039" s="176"/>
    </row>
    <row r="1040" spans="1:21" s="24" customFormat="1" ht="24.9" customHeight="1">
      <c r="A1040" s="201"/>
      <c r="B1040" s="201"/>
      <c r="K1040" s="69"/>
      <c r="L1040" s="69"/>
      <c r="M1040" s="69"/>
      <c r="N1040" s="69"/>
      <c r="O1040" s="69"/>
      <c r="P1040" s="69"/>
      <c r="Q1040" s="69"/>
      <c r="R1040" s="69"/>
    </row>
    <row r="1041" spans="1:18" s="24" customFormat="1" ht="24.9" customHeight="1">
      <c r="A1041" s="176"/>
      <c r="B1041" s="176"/>
      <c r="K1041" s="69"/>
      <c r="L1041" s="69"/>
      <c r="M1041" s="69"/>
      <c r="N1041" s="69"/>
      <c r="O1041" s="69"/>
      <c r="P1041" s="69"/>
      <c r="Q1041" s="69"/>
      <c r="R1041" s="69"/>
    </row>
    <row r="1042" spans="1:18" s="24" customFormat="1" ht="24.9" customHeight="1">
      <c r="A1042" s="176"/>
      <c r="B1042" s="177"/>
      <c r="K1042" s="69"/>
      <c r="L1042" s="69"/>
      <c r="M1042" s="69"/>
      <c r="N1042" s="69"/>
      <c r="O1042" s="69"/>
      <c r="P1042" s="69"/>
      <c r="Q1042" s="69"/>
      <c r="R1042" s="69"/>
    </row>
    <row r="1043" spans="1:18" s="24" customFormat="1" ht="24.9" customHeight="1">
      <c r="A1043" s="176"/>
      <c r="B1043" s="176"/>
      <c r="K1043" s="69"/>
      <c r="L1043" s="69"/>
      <c r="M1043" s="69"/>
      <c r="N1043" s="69"/>
      <c r="O1043" s="69"/>
      <c r="P1043" s="69"/>
      <c r="Q1043" s="69"/>
      <c r="R1043" s="69"/>
    </row>
    <row r="1044" spans="1:18" s="24" customFormat="1" ht="24.9" customHeight="1">
      <c r="A1044" s="176"/>
      <c r="B1044" s="177"/>
    </row>
    <row r="1045" spans="1:18" s="24" customFormat="1" ht="24.9" customHeight="1">
      <c r="A1045" s="176"/>
      <c r="B1045" s="177"/>
      <c r="K1045" s="73"/>
      <c r="L1045" s="73"/>
      <c r="M1045" s="73"/>
      <c r="N1045" s="73"/>
      <c r="O1045" s="73"/>
      <c r="P1045" s="73"/>
      <c r="Q1045" s="73"/>
      <c r="R1045" s="73"/>
    </row>
    <row r="1046" spans="1:18" s="252" customFormat="1" ht="24.9" customHeight="1">
      <c r="A1046" s="176"/>
      <c r="B1046" s="177"/>
      <c r="C1046" s="24"/>
      <c r="D1046" s="24"/>
      <c r="E1046" s="24"/>
      <c r="F1046" s="24"/>
      <c r="G1046" s="24"/>
      <c r="H1046" s="24"/>
      <c r="I1046" s="24"/>
      <c r="J1046" s="24"/>
      <c r="K1046" s="24"/>
      <c r="L1046" s="24"/>
      <c r="M1046" s="24"/>
      <c r="N1046" s="24"/>
      <c r="O1046" s="24"/>
      <c r="P1046" s="24"/>
      <c r="Q1046" s="24"/>
      <c r="R1046" s="24"/>
    </row>
    <row r="1047" spans="1:18" s="24" customFormat="1" ht="24.9" customHeight="1">
      <c r="A1047" s="176"/>
      <c r="B1047" s="177"/>
      <c r="K1047" s="69"/>
      <c r="L1047" s="69"/>
      <c r="M1047" s="69"/>
      <c r="N1047" s="69"/>
      <c r="O1047" s="69"/>
      <c r="P1047" s="69"/>
      <c r="Q1047" s="69"/>
      <c r="R1047" s="69"/>
    </row>
    <row r="1048" spans="1:18" s="24" customFormat="1" ht="24.9" customHeight="1">
      <c r="A1048" s="176"/>
      <c r="B1048" s="176"/>
      <c r="K1048" s="69"/>
      <c r="L1048" s="69"/>
      <c r="M1048" s="69"/>
      <c r="N1048" s="69"/>
      <c r="O1048" s="69"/>
      <c r="P1048" s="69"/>
      <c r="Q1048" s="69"/>
      <c r="R1048" s="69"/>
    </row>
    <row r="1049" spans="1:18" s="24" customFormat="1" ht="24.9" customHeight="1">
      <c r="A1049" s="176"/>
      <c r="B1049" s="177"/>
      <c r="K1049" s="69"/>
      <c r="L1049" s="69"/>
      <c r="M1049" s="69"/>
      <c r="N1049" s="69"/>
      <c r="O1049" s="69"/>
      <c r="P1049" s="69"/>
      <c r="Q1049" s="69"/>
      <c r="R1049" s="69"/>
    </row>
    <row r="1050" spans="1:18" s="24" customFormat="1" ht="24.9" customHeight="1">
      <c r="A1050" s="176"/>
      <c r="B1050" s="176"/>
    </row>
    <row r="1051" spans="1:18" s="24" customFormat="1" ht="24.9" customHeight="1">
      <c r="A1051" s="176"/>
      <c r="B1051" s="177"/>
      <c r="K1051" s="69"/>
      <c r="L1051" s="69"/>
      <c r="M1051" s="69"/>
      <c r="N1051" s="69"/>
      <c r="O1051" s="69"/>
      <c r="P1051" s="69"/>
      <c r="Q1051" s="69"/>
      <c r="R1051" s="69"/>
    </row>
    <row r="1052" spans="1:18" s="24" customFormat="1" ht="24.9" customHeight="1">
      <c r="A1052" s="176"/>
      <c r="B1052" s="177"/>
      <c r="K1052" s="69"/>
      <c r="L1052" s="69"/>
      <c r="M1052" s="69"/>
      <c r="N1052" s="69"/>
      <c r="O1052" s="69"/>
      <c r="P1052" s="69"/>
      <c r="Q1052" s="69"/>
      <c r="R1052" s="69"/>
    </row>
    <row r="1053" spans="1:18" s="24" customFormat="1" ht="24.9" customHeight="1">
      <c r="A1053" s="176"/>
      <c r="B1053" s="177"/>
      <c r="K1053" s="69"/>
      <c r="L1053" s="69"/>
      <c r="M1053" s="69"/>
      <c r="N1053" s="69"/>
      <c r="O1053" s="69"/>
      <c r="P1053" s="69"/>
      <c r="Q1053" s="69"/>
      <c r="R1053" s="69"/>
    </row>
    <row r="1054" spans="1:18" s="24" customFormat="1" ht="24.9" customHeight="1">
      <c r="A1054" s="176"/>
      <c r="B1054" s="176"/>
    </row>
    <row r="1055" spans="1:18" s="24" customFormat="1" ht="24.9" customHeight="1">
      <c r="A1055" s="176"/>
      <c r="B1055" s="177"/>
      <c r="K1055" s="69"/>
      <c r="L1055" s="69"/>
      <c r="M1055" s="69"/>
      <c r="N1055" s="69"/>
      <c r="O1055" s="69"/>
      <c r="P1055" s="69"/>
      <c r="Q1055" s="69"/>
      <c r="R1055" s="69"/>
    </row>
    <row r="1056" spans="1:18" s="24" customFormat="1" ht="24.9" customHeight="1">
      <c r="A1056" s="176"/>
      <c r="B1056" s="177"/>
      <c r="K1056" s="69"/>
      <c r="L1056" s="69"/>
      <c r="M1056" s="69"/>
      <c r="N1056" s="69"/>
      <c r="O1056" s="69"/>
      <c r="P1056" s="69"/>
      <c r="Q1056" s="69"/>
      <c r="R1056" s="69"/>
    </row>
    <row r="1057" spans="1:18" s="24" customFormat="1" ht="24.9" customHeight="1">
      <c r="A1057" s="176"/>
      <c r="B1057" s="177"/>
      <c r="K1057" s="69"/>
      <c r="L1057" s="69"/>
      <c r="M1057" s="69"/>
      <c r="N1057" s="69"/>
      <c r="O1057" s="69"/>
      <c r="P1057" s="69"/>
      <c r="Q1057" s="69"/>
      <c r="R1057" s="69"/>
    </row>
    <row r="1058" spans="1:18" s="24" customFormat="1" ht="24.9" customHeight="1">
      <c r="A1058" s="176"/>
      <c r="B1058" s="176"/>
    </row>
    <row r="1059" spans="1:18" s="24" customFormat="1" ht="24.9" customHeight="1">
      <c r="A1059" s="176"/>
      <c r="B1059" s="177"/>
    </row>
    <row r="1060" spans="1:18" s="24" customFormat="1" ht="24.9" customHeight="1">
      <c r="A1060" s="176"/>
      <c r="B1060" s="177"/>
    </row>
    <row r="1061" spans="1:18" s="24" customFormat="1" ht="24.9" customHeight="1">
      <c r="A1061" s="176"/>
      <c r="B1061" s="177"/>
      <c r="K1061" s="69"/>
      <c r="L1061" s="69"/>
      <c r="M1061" s="69"/>
      <c r="N1061" s="69"/>
      <c r="O1061" s="69"/>
      <c r="P1061" s="69"/>
      <c r="Q1061" s="69"/>
      <c r="R1061" s="69"/>
    </row>
    <row r="1062" spans="1:18" s="24" customFormat="1" ht="24.9" customHeight="1">
      <c r="A1062" s="176"/>
      <c r="B1062" s="176"/>
      <c r="K1062" s="69"/>
      <c r="L1062" s="69"/>
      <c r="M1062" s="69"/>
      <c r="N1062" s="69"/>
      <c r="O1062" s="69"/>
      <c r="P1062" s="69"/>
      <c r="Q1062" s="69"/>
      <c r="R1062" s="69"/>
    </row>
    <row r="1063" spans="1:18" s="24" customFormat="1" ht="24.9" customHeight="1">
      <c r="A1063" s="176"/>
      <c r="B1063" s="176"/>
      <c r="K1063" s="69"/>
      <c r="L1063" s="69"/>
      <c r="M1063" s="69"/>
      <c r="N1063" s="69"/>
      <c r="O1063" s="69"/>
      <c r="P1063" s="69"/>
      <c r="Q1063" s="69"/>
      <c r="R1063" s="69"/>
    </row>
    <row r="1064" spans="1:18" s="24" customFormat="1" ht="24.9" customHeight="1">
      <c r="A1064" s="176"/>
      <c r="B1064" s="176"/>
    </row>
    <row r="1065" spans="1:18" s="24" customFormat="1" ht="24.9" customHeight="1">
      <c r="A1065" s="176"/>
      <c r="B1065" s="177"/>
    </row>
    <row r="1066" spans="1:18" s="24" customFormat="1" ht="24.9" customHeight="1">
      <c r="A1066" s="176"/>
      <c r="B1066" s="177"/>
      <c r="K1066" s="69"/>
      <c r="L1066" s="69"/>
      <c r="M1066" s="69"/>
      <c r="N1066" s="69"/>
      <c r="O1066" s="69"/>
      <c r="P1066" s="69"/>
      <c r="Q1066" s="69"/>
      <c r="R1066" s="69"/>
    </row>
    <row r="1067" spans="1:18" s="24" customFormat="1" ht="24.9" customHeight="1">
      <c r="A1067" s="176"/>
      <c r="B1067" s="177"/>
      <c r="K1067" s="69"/>
      <c r="L1067" s="69"/>
      <c r="M1067" s="69"/>
      <c r="N1067" s="69"/>
      <c r="O1067" s="69"/>
      <c r="P1067" s="69"/>
      <c r="Q1067" s="69"/>
      <c r="R1067" s="69"/>
    </row>
    <row r="1068" spans="1:18" s="24" customFormat="1" ht="24.9" customHeight="1">
      <c r="A1068" s="176"/>
      <c r="B1068" s="176"/>
      <c r="K1068" s="69"/>
      <c r="L1068" s="69"/>
      <c r="M1068" s="69"/>
      <c r="N1068" s="69"/>
      <c r="O1068" s="69"/>
      <c r="P1068" s="69"/>
      <c r="Q1068" s="69"/>
      <c r="R1068" s="69"/>
    </row>
    <row r="1069" spans="1:18" s="24" customFormat="1" ht="24.9" customHeight="1">
      <c r="A1069" s="176"/>
      <c r="B1069" s="176"/>
      <c r="K1069" s="69"/>
      <c r="L1069" s="69"/>
      <c r="M1069" s="69"/>
      <c r="N1069" s="69"/>
      <c r="O1069" s="69"/>
      <c r="P1069" s="69"/>
      <c r="Q1069" s="69"/>
      <c r="R1069" s="69"/>
    </row>
    <row r="1070" spans="1:18" s="24" customFormat="1" ht="24.9" customHeight="1">
      <c r="A1070" s="176"/>
      <c r="B1070" s="177"/>
    </row>
    <row r="1071" spans="1:18" s="24" customFormat="1" ht="24.9" customHeight="1">
      <c r="A1071" s="176"/>
      <c r="B1071" s="177"/>
      <c r="I1071" s="123"/>
      <c r="J1071" s="123"/>
      <c r="K1071" s="88"/>
      <c r="L1071" s="88"/>
      <c r="M1071" s="88"/>
      <c r="N1071" s="88"/>
      <c r="O1071" s="88"/>
      <c r="P1071" s="88"/>
      <c r="Q1071" s="88"/>
      <c r="R1071" s="88"/>
    </row>
    <row r="1072" spans="1:18" s="24" customFormat="1" ht="24.9" customHeight="1">
      <c r="A1072" s="176"/>
      <c r="B1072" s="177"/>
      <c r="I1072" s="123"/>
      <c r="J1072" s="123"/>
    </row>
    <row r="1073" spans="1:18" s="24" customFormat="1" ht="24.9" customHeight="1">
      <c r="A1073" s="176"/>
      <c r="B1073" s="177"/>
      <c r="K1073" s="69"/>
      <c r="L1073" s="69"/>
      <c r="M1073" s="69"/>
      <c r="N1073" s="69"/>
      <c r="O1073" s="69"/>
      <c r="P1073" s="69"/>
      <c r="Q1073" s="69"/>
      <c r="R1073" s="69"/>
    </row>
    <row r="1074" spans="1:18" s="24" customFormat="1" ht="24.9" customHeight="1">
      <c r="A1074" s="170"/>
      <c r="B1074" s="170"/>
      <c r="K1074" s="69"/>
      <c r="L1074" s="69"/>
      <c r="M1074" s="69"/>
      <c r="N1074" s="69"/>
      <c r="O1074" s="69"/>
      <c r="P1074" s="69"/>
      <c r="Q1074" s="69"/>
      <c r="R1074" s="69"/>
    </row>
    <row r="1075" spans="1:18" s="24" customFormat="1" ht="24.9" customHeight="1">
      <c r="A1075" s="172"/>
      <c r="B1075" s="173"/>
      <c r="C1075" s="123"/>
      <c r="D1075" s="123"/>
      <c r="E1075" s="123"/>
      <c r="F1075" s="123"/>
      <c r="G1075" s="123"/>
      <c r="H1075" s="123"/>
    </row>
    <row r="1076" spans="1:18" s="24" customFormat="1" ht="24.9" customHeight="1">
      <c r="A1076" s="172"/>
      <c r="B1076" s="172"/>
      <c r="C1076" s="123"/>
      <c r="D1076" s="123"/>
      <c r="E1076" s="123"/>
      <c r="F1076" s="123"/>
      <c r="G1076" s="123"/>
      <c r="H1076" s="123"/>
    </row>
    <row r="1077" spans="1:18" s="24" customFormat="1" ht="24.9" customHeight="1">
      <c r="A1077" s="170"/>
      <c r="B1077" s="171"/>
    </row>
    <row r="1078" spans="1:18" s="24" customFormat="1" ht="24.9" customHeight="1">
      <c r="A1078" s="170"/>
      <c r="B1078" s="171"/>
    </row>
    <row r="1079" spans="1:18" s="24" customFormat="1" ht="24.9" customHeight="1">
      <c r="A1079" s="170"/>
      <c r="B1079" s="170"/>
    </row>
    <row r="1080" spans="1:18" s="24" customFormat="1" ht="24.9" customHeight="1">
      <c r="A1080" s="170"/>
      <c r="B1080" s="170"/>
    </row>
    <row r="1081" spans="1:18" s="24" customFormat="1" ht="24.9" customHeight="1">
      <c r="A1081" s="170"/>
      <c r="B1081" s="170"/>
      <c r="K1081" s="69"/>
      <c r="L1081" s="69"/>
      <c r="M1081" s="69"/>
      <c r="N1081" s="69"/>
      <c r="O1081" s="69"/>
      <c r="P1081" s="69"/>
      <c r="Q1081" s="69"/>
      <c r="R1081" s="69"/>
    </row>
    <row r="1082" spans="1:18" s="24" customFormat="1" ht="24.9" customHeight="1">
      <c r="A1082" s="170"/>
      <c r="B1082" s="170"/>
      <c r="K1082" s="69"/>
      <c r="L1082" s="69"/>
      <c r="M1082" s="69"/>
      <c r="N1082" s="69"/>
      <c r="O1082" s="69"/>
      <c r="P1082" s="69"/>
      <c r="Q1082" s="69"/>
      <c r="R1082" s="69"/>
    </row>
    <row r="1083" spans="1:18" s="24" customFormat="1" ht="24.9" customHeight="1">
      <c r="A1083" s="170"/>
      <c r="B1083" s="170"/>
      <c r="K1083" s="69"/>
      <c r="L1083" s="69"/>
      <c r="M1083" s="69"/>
      <c r="N1083" s="69"/>
      <c r="O1083" s="69"/>
      <c r="P1083" s="69"/>
      <c r="Q1083" s="69"/>
      <c r="R1083" s="69"/>
    </row>
    <row r="1084" spans="1:18" s="24" customFormat="1" ht="24.9" customHeight="1">
      <c r="A1084" s="170"/>
      <c r="B1084" s="170"/>
      <c r="K1084" s="69"/>
      <c r="L1084" s="69"/>
      <c r="M1084" s="69"/>
      <c r="N1084" s="69"/>
      <c r="O1084" s="69"/>
      <c r="P1084" s="69"/>
      <c r="Q1084" s="69"/>
      <c r="R1084" s="69"/>
    </row>
    <row r="1085" spans="1:18" s="24" customFormat="1" ht="24.9" customHeight="1">
      <c r="A1085" s="170"/>
      <c r="B1085" s="171"/>
      <c r="K1085" s="69"/>
      <c r="L1085" s="69"/>
      <c r="M1085" s="69"/>
      <c r="N1085" s="69"/>
      <c r="O1085" s="69"/>
      <c r="P1085" s="69"/>
      <c r="Q1085" s="69"/>
      <c r="R1085" s="69"/>
    </row>
    <row r="1086" spans="1:18" s="24" customFormat="1" ht="24.9" customHeight="1">
      <c r="A1086" s="170"/>
      <c r="B1086" s="171"/>
    </row>
    <row r="1087" spans="1:18" s="24" customFormat="1" ht="24.9" customHeight="1">
      <c r="A1087" s="170"/>
      <c r="B1087" s="171"/>
      <c r="K1087" s="69"/>
      <c r="L1087" s="69"/>
      <c r="M1087" s="69"/>
      <c r="N1087" s="69"/>
      <c r="O1087" s="69"/>
      <c r="P1087" s="69"/>
      <c r="Q1087" s="69"/>
      <c r="R1087" s="69"/>
    </row>
    <row r="1088" spans="1:18" s="24" customFormat="1" ht="24.9" customHeight="1">
      <c r="A1088" s="170"/>
      <c r="B1088" s="171"/>
    </row>
    <row r="1089" spans="1:18" s="24" customFormat="1" ht="24.9" customHeight="1">
      <c r="A1089" s="170"/>
      <c r="B1089" s="171"/>
      <c r="K1089" s="69"/>
      <c r="L1089" s="69"/>
      <c r="M1089" s="69"/>
      <c r="N1089" s="69"/>
      <c r="O1089" s="69"/>
      <c r="P1089" s="69"/>
      <c r="Q1089" s="69"/>
      <c r="R1089" s="69"/>
    </row>
    <row r="1090" spans="1:18" s="24" customFormat="1" ht="24.9" customHeight="1">
      <c r="A1090" s="170"/>
      <c r="B1090" s="170"/>
    </row>
    <row r="1091" spans="1:18" s="24" customFormat="1" ht="24.9" customHeight="1">
      <c r="A1091" s="170"/>
      <c r="B1091" s="171"/>
      <c r="K1091" s="190" t="e">
        <f>#REF!</f>
        <v>#REF!</v>
      </c>
      <c r="L1091" s="69"/>
      <c r="M1091" s="69"/>
      <c r="N1091" s="69"/>
      <c r="O1091" s="69"/>
      <c r="P1091" s="69"/>
      <c r="Q1091" s="69"/>
      <c r="R1091" s="69"/>
    </row>
    <row r="1092" spans="1:18" s="24" customFormat="1" ht="24.9" customHeight="1">
      <c r="A1092" s="170"/>
      <c r="B1092" s="170"/>
      <c r="K1092" s="69"/>
      <c r="L1092" s="69"/>
      <c r="M1092" s="69"/>
      <c r="N1092" s="69"/>
      <c r="O1092" s="69"/>
      <c r="P1092" s="69"/>
      <c r="Q1092" s="69"/>
      <c r="R1092" s="69"/>
    </row>
    <row r="1093" spans="1:18" s="24" customFormat="1" ht="24.9" customHeight="1">
      <c r="A1093" s="170"/>
      <c r="B1093" s="171"/>
      <c r="K1093" s="69"/>
      <c r="L1093" s="69"/>
      <c r="M1093" s="69"/>
      <c r="N1093" s="69"/>
      <c r="O1093" s="69"/>
      <c r="P1093" s="69"/>
      <c r="Q1093" s="69"/>
      <c r="R1093" s="69"/>
    </row>
    <row r="1094" spans="1:18" s="24" customFormat="1" ht="24.9" customHeight="1">
      <c r="A1094" s="170"/>
      <c r="B1094" s="170"/>
      <c r="K1094" s="69"/>
      <c r="L1094" s="69"/>
      <c r="M1094" s="69"/>
      <c r="N1094" s="69"/>
      <c r="O1094" s="69"/>
      <c r="P1094" s="69"/>
      <c r="Q1094" s="69"/>
      <c r="R1094" s="69"/>
    </row>
    <row r="1095" spans="1:18" s="24" customFormat="1" ht="24.9" customHeight="1">
      <c r="A1095" s="170"/>
      <c r="B1095" s="171"/>
    </row>
    <row r="1096" spans="1:18" s="24" customFormat="1" ht="24.9" customHeight="1">
      <c r="A1096" s="170"/>
      <c r="B1096" s="171"/>
      <c r="K1096" s="69"/>
      <c r="L1096" s="69"/>
      <c r="M1096" s="69"/>
      <c r="N1096" s="69"/>
      <c r="O1096" s="69"/>
      <c r="P1096" s="69"/>
      <c r="Q1096" s="69"/>
      <c r="R1096" s="69"/>
    </row>
    <row r="1097" spans="1:18" s="24" customFormat="1" ht="24.9" customHeight="1">
      <c r="A1097" s="170"/>
      <c r="B1097" s="171"/>
      <c r="K1097" s="69"/>
      <c r="L1097" s="69"/>
      <c r="M1097" s="69"/>
      <c r="N1097" s="69"/>
      <c r="O1097" s="69"/>
      <c r="P1097" s="69"/>
      <c r="Q1097" s="69"/>
      <c r="R1097" s="69"/>
    </row>
    <row r="1098" spans="1:18" s="24" customFormat="1" ht="24.9" customHeight="1">
      <c r="A1098" s="170"/>
      <c r="B1098" s="171"/>
      <c r="K1098" s="73"/>
      <c r="L1098" s="73"/>
      <c r="M1098" s="73"/>
      <c r="N1098" s="73"/>
      <c r="O1098" s="73"/>
      <c r="P1098" s="73"/>
      <c r="Q1098" s="73"/>
      <c r="R1098" s="73"/>
    </row>
    <row r="1099" spans="1:18" s="24" customFormat="1" ht="24.9" customHeight="1">
      <c r="A1099" s="170"/>
      <c r="B1099" s="170"/>
    </row>
    <row r="1100" spans="1:18" s="24" customFormat="1" ht="24.9" customHeight="1">
      <c r="A1100" s="170"/>
      <c r="B1100" s="171"/>
    </row>
    <row r="1101" spans="1:18" s="24" customFormat="1" ht="24.9" customHeight="1">
      <c r="A1101" s="170"/>
      <c r="B1101" s="171"/>
      <c r="K1101" s="69"/>
      <c r="L1101" s="69"/>
      <c r="M1101" s="69"/>
      <c r="N1101" s="69"/>
      <c r="O1101" s="69"/>
      <c r="P1101" s="69"/>
      <c r="Q1101" s="69"/>
      <c r="R1101" s="69"/>
    </row>
    <row r="1102" spans="1:18" s="24" customFormat="1" ht="24.9" customHeight="1">
      <c r="A1102" s="176"/>
      <c r="B1102" s="177"/>
    </row>
    <row r="1103" spans="1:18" s="24" customFormat="1" ht="24.9" customHeight="1">
      <c r="A1103" s="170"/>
      <c r="B1103" s="170"/>
      <c r="K1103" s="69"/>
      <c r="L1103" s="69"/>
      <c r="M1103" s="69"/>
      <c r="N1103" s="69"/>
      <c r="O1103" s="69"/>
      <c r="P1103" s="69"/>
      <c r="Q1103" s="69"/>
      <c r="R1103" s="69"/>
    </row>
    <row r="1104" spans="1:18" s="24" customFormat="1" ht="24.9" customHeight="1">
      <c r="A1104" s="203"/>
      <c r="B1104" s="203"/>
    </row>
    <row r="1105" spans="1:18" s="24" customFormat="1" ht="24.9" customHeight="1">
      <c r="A1105" s="185"/>
      <c r="B1105" s="186"/>
      <c r="K1105" s="69"/>
      <c r="L1105" s="69"/>
      <c r="M1105" s="69"/>
      <c r="N1105" s="69"/>
      <c r="O1105" s="69"/>
      <c r="P1105" s="69"/>
      <c r="Q1105" s="69"/>
      <c r="R1105" s="69"/>
    </row>
    <row r="1106" spans="1:18" s="24" customFormat="1" ht="24.9" customHeight="1">
      <c r="A1106" s="228"/>
      <c r="B1106" s="228"/>
    </row>
    <row r="1107" spans="1:18" s="24" customFormat="1" ht="24.9" customHeight="1">
      <c r="A1107" s="176"/>
      <c r="B1107" s="177"/>
      <c r="K1107" s="69"/>
      <c r="L1107" s="69"/>
      <c r="M1107" s="69"/>
      <c r="N1107" s="69"/>
      <c r="O1107" s="69"/>
      <c r="P1107" s="69"/>
      <c r="Q1107" s="69"/>
      <c r="R1107" s="69"/>
    </row>
    <row r="1108" spans="1:18" s="24" customFormat="1" ht="24.9" customHeight="1">
      <c r="A1108" s="176"/>
      <c r="B1108" s="176"/>
      <c r="K1108" s="69"/>
      <c r="L1108" s="69"/>
      <c r="M1108" s="69"/>
      <c r="N1108" s="69"/>
      <c r="O1108" s="69"/>
      <c r="P1108" s="69"/>
      <c r="Q1108" s="69"/>
      <c r="R1108" s="69"/>
    </row>
    <row r="1109" spans="1:18" s="24" customFormat="1" ht="24.9" customHeight="1">
      <c r="A1109" s="176"/>
      <c r="B1109" s="177"/>
    </row>
    <row r="1110" spans="1:18" s="24" customFormat="1" ht="24.9" customHeight="1">
      <c r="A1110" s="176"/>
      <c r="B1110" s="176"/>
      <c r="K1110" s="69"/>
      <c r="L1110" s="69"/>
      <c r="M1110" s="69"/>
      <c r="N1110" s="69"/>
      <c r="O1110" s="69"/>
      <c r="P1110" s="69"/>
      <c r="Q1110" s="69"/>
      <c r="R1110" s="69"/>
    </row>
    <row r="1111" spans="1:18" s="24" customFormat="1" ht="24.9" customHeight="1">
      <c r="A1111" s="176"/>
      <c r="B1111" s="177"/>
    </row>
    <row r="1112" spans="1:18" s="24" customFormat="1" ht="24.9" customHeight="1">
      <c r="A1112" s="176"/>
      <c r="B1112" s="177"/>
      <c r="K1112" s="69"/>
      <c r="L1112" s="69"/>
      <c r="M1112" s="69"/>
      <c r="N1112" s="69"/>
      <c r="O1112" s="69"/>
      <c r="P1112" s="69"/>
      <c r="Q1112" s="69"/>
      <c r="R1112" s="69"/>
    </row>
    <row r="1113" spans="1:18" s="24" customFormat="1" ht="24.9" customHeight="1">
      <c r="A1113" s="176"/>
      <c r="B1113" s="176"/>
    </row>
    <row r="1114" spans="1:18" s="24" customFormat="1" ht="24.9" customHeight="1">
      <c r="A1114" s="176"/>
      <c r="B1114" s="177"/>
      <c r="K1114" s="69"/>
      <c r="L1114" s="69"/>
      <c r="M1114" s="69"/>
      <c r="N1114" s="69"/>
      <c r="O1114" s="69"/>
      <c r="P1114" s="69"/>
      <c r="Q1114" s="69"/>
      <c r="R1114" s="69"/>
    </row>
    <row r="1115" spans="1:18" s="24" customFormat="1" ht="30" customHeight="1">
      <c r="A1115" s="176"/>
      <c r="B1115" s="176"/>
      <c r="K1115" s="69"/>
      <c r="L1115" s="69"/>
      <c r="M1115" s="69"/>
      <c r="N1115" s="69"/>
      <c r="O1115" s="69"/>
      <c r="P1115" s="69"/>
      <c r="Q1115" s="69"/>
      <c r="R1115" s="69"/>
    </row>
    <row r="1116" spans="1:18" s="24" customFormat="1" ht="24.9" customHeight="1">
      <c r="A1116" s="176"/>
      <c r="B1116" s="177"/>
    </row>
    <row r="1117" spans="1:18" s="24" customFormat="1" ht="24.9" customHeight="1">
      <c r="A1117" s="176"/>
      <c r="B1117" s="176"/>
    </row>
    <row r="1118" spans="1:18" s="24" customFormat="1" ht="24.9" customHeight="1">
      <c r="A1118" s="176"/>
      <c r="B1118" s="177"/>
    </row>
    <row r="1119" spans="1:18" s="24" customFormat="1" ht="24.9" customHeight="1">
      <c r="A1119" s="176"/>
      <c r="B1119" s="177"/>
      <c r="K1119" s="69"/>
      <c r="L1119" s="69"/>
      <c r="M1119" s="69"/>
      <c r="N1119" s="69"/>
      <c r="O1119" s="69"/>
      <c r="P1119" s="69"/>
      <c r="Q1119" s="69"/>
      <c r="R1119" s="69"/>
    </row>
    <row r="1120" spans="1:18" s="24" customFormat="1" ht="24.9" customHeight="1">
      <c r="A1120" s="176"/>
      <c r="B1120" s="176"/>
      <c r="K1120" s="69"/>
      <c r="L1120" s="69"/>
      <c r="M1120" s="69"/>
      <c r="N1120" s="69"/>
      <c r="O1120" s="69"/>
      <c r="P1120" s="69"/>
      <c r="Q1120" s="69"/>
      <c r="R1120" s="69"/>
    </row>
    <row r="1121" spans="1:18" s="24" customFormat="1" ht="24.9" customHeight="1">
      <c r="A1121" s="228"/>
      <c r="B1121" s="228"/>
      <c r="K1121" s="69"/>
      <c r="L1121" s="69"/>
      <c r="M1121" s="69"/>
      <c r="N1121" s="69"/>
      <c r="O1121" s="69"/>
      <c r="P1121" s="69"/>
      <c r="Q1121" s="69"/>
      <c r="R1121" s="69"/>
    </row>
    <row r="1122" spans="1:18" s="24" customFormat="1" ht="24.9" customHeight="1">
      <c r="A1122" s="176"/>
      <c r="B1122" s="176"/>
      <c r="K1122" s="69"/>
      <c r="L1122" s="69"/>
      <c r="M1122" s="69"/>
      <c r="N1122" s="69"/>
      <c r="O1122" s="69"/>
      <c r="P1122" s="69"/>
      <c r="Q1122" s="69"/>
      <c r="R1122" s="69"/>
    </row>
    <row r="1123" spans="1:18" s="24" customFormat="1" ht="24.9" customHeight="1">
      <c r="A1123" s="176"/>
      <c r="B1123" s="177"/>
    </row>
    <row r="1124" spans="1:18" s="24" customFormat="1" ht="24.9" customHeight="1">
      <c r="A1124" s="176"/>
      <c r="B1124" s="177"/>
    </row>
    <row r="1125" spans="1:18" s="24" customFormat="1" ht="30" customHeight="1">
      <c r="A1125" s="176"/>
      <c r="B1125" s="177"/>
      <c r="K1125" s="69"/>
      <c r="L1125" s="69"/>
      <c r="M1125" s="69"/>
      <c r="N1125" s="69"/>
      <c r="O1125" s="69"/>
      <c r="P1125" s="69"/>
      <c r="Q1125" s="69"/>
      <c r="R1125" s="69"/>
    </row>
    <row r="1126" spans="1:18" s="24" customFormat="1" ht="30" customHeight="1">
      <c r="A1126" s="176"/>
      <c r="B1126" s="177"/>
    </row>
    <row r="1127" spans="1:18" s="24" customFormat="1" ht="30" customHeight="1">
      <c r="A1127" s="176"/>
      <c r="B1127" s="176"/>
    </row>
    <row r="1128" spans="1:18" s="24" customFormat="1" ht="30" customHeight="1">
      <c r="A1128" s="176"/>
      <c r="B1128" s="176"/>
    </row>
    <row r="1129" spans="1:18" s="24" customFormat="1" ht="30" customHeight="1">
      <c r="A1129" s="176"/>
      <c r="B1129" s="177"/>
      <c r="K1129" s="69"/>
      <c r="L1129" s="69"/>
      <c r="M1129" s="69"/>
      <c r="N1129" s="69"/>
      <c r="O1129" s="69"/>
      <c r="P1129" s="69"/>
      <c r="Q1129" s="69"/>
      <c r="R1129" s="69"/>
    </row>
    <row r="1130" spans="1:18" s="24" customFormat="1" ht="30" customHeight="1">
      <c r="A1130" s="176"/>
      <c r="B1130" s="176"/>
      <c r="K1130" s="69"/>
      <c r="L1130" s="69"/>
      <c r="M1130" s="69"/>
      <c r="N1130" s="69"/>
      <c r="O1130" s="69"/>
      <c r="P1130" s="69"/>
      <c r="Q1130" s="69"/>
      <c r="R1130" s="69"/>
    </row>
    <row r="1131" spans="1:18" s="24" customFormat="1" ht="30" customHeight="1">
      <c r="A1131" s="176"/>
      <c r="B1131" s="176"/>
    </row>
    <row r="1132" spans="1:18" s="24" customFormat="1" ht="30" customHeight="1">
      <c r="A1132" s="176"/>
      <c r="B1132" s="176"/>
      <c r="K1132" s="69"/>
      <c r="L1132" s="69"/>
      <c r="M1132" s="69"/>
      <c r="N1132" s="69"/>
      <c r="O1132" s="69"/>
      <c r="P1132" s="69"/>
      <c r="Q1132" s="69"/>
      <c r="R1132" s="69"/>
    </row>
    <row r="1133" spans="1:18" s="24" customFormat="1" ht="30" customHeight="1">
      <c r="A1133" s="176"/>
      <c r="B1133" s="177"/>
      <c r="K1133" s="69"/>
      <c r="L1133" s="69"/>
      <c r="M1133" s="69"/>
      <c r="N1133" s="69"/>
      <c r="O1133" s="69"/>
      <c r="P1133" s="69"/>
      <c r="Q1133" s="69"/>
      <c r="R1133" s="69"/>
    </row>
    <row r="1134" spans="1:18" s="24" customFormat="1" ht="30" customHeight="1">
      <c r="A1134" s="176"/>
      <c r="B1134" s="177"/>
    </row>
    <row r="1135" spans="1:18" s="24" customFormat="1" ht="30" customHeight="1">
      <c r="A1135" s="176"/>
      <c r="B1135" s="176"/>
      <c r="K1135" s="69"/>
      <c r="L1135" s="69"/>
      <c r="M1135" s="69"/>
      <c r="N1135" s="69"/>
      <c r="O1135" s="69"/>
      <c r="P1135" s="69"/>
      <c r="Q1135" s="69"/>
      <c r="R1135" s="69"/>
    </row>
    <row r="1136" spans="1:18" s="24" customFormat="1" ht="30" customHeight="1">
      <c r="A1136" s="176"/>
      <c r="B1136" s="177"/>
    </row>
    <row r="1137" spans="1:18" s="24" customFormat="1" ht="46.5" customHeight="1">
      <c r="A1137" s="176"/>
      <c r="B1137" s="177"/>
      <c r="K1137" s="69"/>
      <c r="L1137" s="69"/>
      <c r="M1137" s="69"/>
      <c r="N1137" s="69"/>
      <c r="O1137" s="69"/>
      <c r="P1137" s="69"/>
      <c r="Q1137" s="69"/>
      <c r="R1137" s="69"/>
    </row>
    <row r="1138" spans="1:18" s="24" customFormat="1" ht="30" customHeight="1">
      <c r="A1138" s="176"/>
      <c r="B1138" s="176"/>
      <c r="K1138" s="69"/>
      <c r="L1138" s="69"/>
      <c r="M1138" s="69"/>
      <c r="N1138" s="69"/>
      <c r="O1138" s="69"/>
      <c r="P1138" s="69"/>
      <c r="Q1138" s="69"/>
      <c r="R1138" s="69"/>
    </row>
    <row r="1139" spans="1:18" s="24" customFormat="1" ht="30" customHeight="1">
      <c r="A1139" s="176"/>
      <c r="B1139" s="177"/>
      <c r="K1139" s="69"/>
      <c r="L1139" s="69"/>
      <c r="M1139" s="69"/>
      <c r="N1139" s="69"/>
      <c r="O1139" s="69"/>
      <c r="P1139" s="69"/>
      <c r="Q1139" s="69"/>
      <c r="R1139" s="69"/>
    </row>
    <row r="1140" spans="1:18" s="24" customFormat="1" ht="30" customHeight="1">
      <c r="A1140" s="176"/>
      <c r="B1140" s="176"/>
      <c r="K1140" s="69"/>
      <c r="L1140" s="69"/>
      <c r="M1140" s="69"/>
      <c r="N1140" s="69"/>
      <c r="O1140" s="69"/>
      <c r="P1140" s="69"/>
      <c r="Q1140" s="69"/>
      <c r="R1140" s="69"/>
    </row>
    <row r="1141" spans="1:18" s="24" customFormat="1" ht="30" customHeight="1">
      <c r="A1141" s="176"/>
      <c r="B1141" s="177"/>
      <c r="K1141" s="69"/>
      <c r="L1141" s="69"/>
      <c r="M1141" s="69"/>
      <c r="N1141" s="69"/>
      <c r="O1141" s="69"/>
      <c r="P1141" s="69"/>
      <c r="Q1141" s="69"/>
      <c r="R1141" s="69"/>
    </row>
    <row r="1142" spans="1:18" s="24" customFormat="1" ht="30" customHeight="1">
      <c r="A1142" s="176"/>
      <c r="B1142" s="177"/>
      <c r="K1142" s="69"/>
      <c r="L1142" s="69"/>
      <c r="M1142" s="69"/>
      <c r="N1142" s="69"/>
      <c r="O1142" s="69"/>
      <c r="P1142" s="69"/>
      <c r="Q1142" s="69"/>
      <c r="R1142" s="69"/>
    </row>
    <row r="1143" spans="1:18" s="24" customFormat="1" ht="30" customHeight="1">
      <c r="A1143" s="176"/>
      <c r="B1143" s="177"/>
    </row>
    <row r="1144" spans="1:18" s="24" customFormat="1" ht="30" customHeight="1">
      <c r="A1144" s="176"/>
      <c r="B1144" s="177"/>
      <c r="K1144" s="73"/>
      <c r="L1144" s="73"/>
      <c r="M1144" s="73"/>
      <c r="N1144" s="73"/>
      <c r="O1144" s="73"/>
      <c r="P1144" s="73"/>
      <c r="Q1144" s="73"/>
      <c r="R1144" s="73"/>
    </row>
    <row r="1145" spans="1:18" s="24" customFormat="1" ht="30" customHeight="1">
      <c r="A1145" s="176"/>
      <c r="B1145" s="177"/>
    </row>
    <row r="1146" spans="1:18" s="24" customFormat="1" ht="30" customHeight="1">
      <c r="A1146" s="176"/>
      <c r="B1146" s="177"/>
      <c r="K1146" s="69"/>
      <c r="L1146" s="69"/>
      <c r="M1146" s="69"/>
      <c r="N1146" s="69"/>
      <c r="O1146" s="69"/>
      <c r="P1146" s="69"/>
      <c r="Q1146" s="69"/>
      <c r="R1146" s="69"/>
    </row>
    <row r="1147" spans="1:18" s="24" customFormat="1" ht="30" customHeight="1">
      <c r="A1147" s="176"/>
      <c r="B1147" s="176"/>
      <c r="K1147" s="69"/>
      <c r="L1147" s="69"/>
      <c r="M1147" s="69"/>
      <c r="N1147" s="69"/>
      <c r="O1147" s="69"/>
      <c r="P1147" s="69"/>
      <c r="Q1147" s="69"/>
      <c r="R1147" s="69"/>
    </row>
    <row r="1148" spans="1:18" s="24" customFormat="1" ht="30" customHeight="1">
      <c r="A1148" s="176"/>
      <c r="B1148" s="177"/>
    </row>
    <row r="1149" spans="1:18" s="24" customFormat="1" ht="45.75" customHeight="1">
      <c r="A1149" s="176"/>
      <c r="B1149" s="176"/>
    </row>
    <row r="1150" spans="1:18" s="24" customFormat="1" ht="30" customHeight="1">
      <c r="A1150" s="176"/>
      <c r="B1150" s="177"/>
    </row>
    <row r="1151" spans="1:18" s="24" customFormat="1" ht="30" customHeight="1">
      <c r="A1151" s="176"/>
      <c r="B1151" s="177"/>
    </row>
    <row r="1152" spans="1:18" s="24" customFormat="1" ht="30" customHeight="1">
      <c r="A1152" s="176"/>
      <c r="B1152" s="176"/>
    </row>
    <row r="1153" spans="1:18" s="24" customFormat="1" ht="30" customHeight="1">
      <c r="A1153" s="176"/>
      <c r="B1153" s="176"/>
    </row>
    <row r="1154" spans="1:18" s="123" customFormat="1" ht="30" customHeight="1">
      <c r="A1154" s="176"/>
      <c r="B1154" s="176"/>
      <c r="C1154" s="24"/>
      <c r="D1154" s="24"/>
      <c r="E1154" s="24"/>
      <c r="F1154" s="24"/>
      <c r="G1154" s="24"/>
      <c r="H1154" s="24"/>
      <c r="I1154" s="24"/>
      <c r="J1154" s="24"/>
      <c r="K1154" s="24"/>
      <c r="L1154" s="24"/>
      <c r="M1154" s="24"/>
      <c r="N1154" s="24"/>
      <c r="O1154" s="24"/>
      <c r="P1154" s="24"/>
      <c r="Q1154" s="24"/>
      <c r="R1154" s="24"/>
    </row>
    <row r="1155" spans="1:18" s="24" customFormat="1" ht="30" customHeight="1">
      <c r="A1155" s="185"/>
      <c r="B1155" s="185"/>
      <c r="K1155" s="69"/>
      <c r="L1155" s="69"/>
      <c r="M1155" s="69"/>
      <c r="N1155" s="69"/>
      <c r="O1155" s="69"/>
      <c r="P1155" s="69"/>
      <c r="Q1155" s="69"/>
      <c r="R1155" s="69"/>
    </row>
    <row r="1156" spans="1:18" s="24" customFormat="1" ht="30" customHeight="1">
      <c r="A1156" s="176"/>
      <c r="B1156" s="176"/>
    </row>
    <row r="1157" spans="1:18" s="24" customFormat="1" ht="30" customHeight="1">
      <c r="A1157" s="176"/>
      <c r="B1157" s="176"/>
    </row>
    <row r="1158" spans="1:18" s="24" customFormat="1" ht="30" customHeight="1">
      <c r="A1158" s="176"/>
      <c r="B1158" s="176"/>
    </row>
    <row r="1159" spans="1:18" s="24" customFormat="1" ht="30" customHeight="1">
      <c r="A1159" s="177"/>
      <c r="B1159" s="177"/>
    </row>
    <row r="1160" spans="1:18" s="24" customFormat="1" ht="30" customHeight="1">
      <c r="A1160" s="176"/>
      <c r="B1160" s="176"/>
    </row>
    <row r="1161" spans="1:18" s="24" customFormat="1" ht="30" customHeight="1">
      <c r="A1161" s="176"/>
      <c r="B1161" s="176"/>
      <c r="K1161" s="175"/>
      <c r="L1161" s="175"/>
      <c r="M1161" s="175"/>
      <c r="N1161" s="175"/>
      <c r="O1161" s="175"/>
      <c r="P1161" s="175"/>
      <c r="Q1161" s="175"/>
      <c r="R1161" s="175"/>
    </row>
    <row r="1162" spans="1:18" s="24" customFormat="1" ht="30" customHeight="1">
      <c r="A1162" s="176"/>
      <c r="B1162" s="176"/>
    </row>
    <row r="1163" spans="1:18" s="24" customFormat="1" ht="30" customHeight="1">
      <c r="A1163" s="176"/>
      <c r="B1163" s="176"/>
    </row>
    <row r="1164" spans="1:18" s="24" customFormat="1" ht="30" customHeight="1">
      <c r="A1164" s="176"/>
      <c r="B1164" s="176"/>
    </row>
    <row r="1165" spans="1:18" s="24" customFormat="1" ht="30" customHeight="1">
      <c r="A1165" s="176"/>
      <c r="B1165" s="176"/>
      <c r="K1165" s="123"/>
      <c r="L1165" s="123"/>
      <c r="M1165" s="123"/>
      <c r="N1165" s="123"/>
      <c r="O1165" s="123"/>
      <c r="P1165" s="123"/>
      <c r="Q1165" s="123"/>
      <c r="R1165" s="123"/>
    </row>
    <row r="1166" spans="1:18" s="24" customFormat="1" ht="30" customHeight="1">
      <c r="A1166" s="176"/>
      <c r="B1166" s="176"/>
    </row>
    <row r="1167" spans="1:18" s="24" customFormat="1" ht="30" customHeight="1">
      <c r="A1167" s="176"/>
      <c r="B1167" s="176"/>
    </row>
    <row r="1168" spans="1:18" s="24" customFormat="1" ht="30" customHeight="1">
      <c r="A1168" s="176"/>
      <c r="B1168" s="176"/>
    </row>
    <row r="1169" spans="1:18" s="24" customFormat="1" ht="30" customHeight="1">
      <c r="A1169" s="170"/>
      <c r="B1169" s="170"/>
    </row>
    <row r="1170" spans="1:18" s="24" customFormat="1" ht="30" customHeight="1">
      <c r="A1170" s="170"/>
      <c r="B1170" s="170"/>
    </row>
    <row r="1171" spans="1:18" s="24" customFormat="1" ht="30" customHeight="1">
      <c r="A1171" s="203"/>
      <c r="B1171" s="203"/>
      <c r="K1171" s="175"/>
      <c r="L1171" s="175"/>
      <c r="M1171" s="175"/>
      <c r="N1171" s="175"/>
      <c r="O1171" s="175"/>
      <c r="P1171" s="175"/>
      <c r="Q1171" s="175"/>
      <c r="R1171" s="175"/>
    </row>
    <row r="1172" spans="1:18" s="24" customFormat="1" ht="47.25" customHeight="1">
      <c r="A1172" s="185"/>
      <c r="B1172" s="185"/>
    </row>
    <row r="1173" spans="1:18" s="24" customFormat="1" ht="30" customHeight="1">
      <c r="A1173" s="176"/>
      <c r="B1173" s="176"/>
    </row>
    <row r="1174" spans="1:18" s="24" customFormat="1" ht="30" customHeight="1">
      <c r="A1174" s="176"/>
      <c r="B1174" s="176"/>
      <c r="K1174" s="123"/>
      <c r="L1174" s="123"/>
      <c r="M1174" s="123"/>
      <c r="N1174" s="123"/>
      <c r="O1174" s="123"/>
      <c r="P1174" s="123"/>
      <c r="Q1174" s="123"/>
      <c r="R1174" s="123"/>
    </row>
    <row r="1175" spans="1:18" s="24" customFormat="1" ht="30" customHeight="1">
      <c r="A1175" s="176"/>
      <c r="B1175" s="176"/>
    </row>
    <row r="1176" spans="1:18" s="24" customFormat="1" ht="30" customHeight="1">
      <c r="A1176" s="176"/>
      <c r="B1176" s="176"/>
      <c r="K1176" s="22" t="e">
        <f>#REF!</f>
        <v>#REF!</v>
      </c>
    </row>
    <row r="1177" spans="1:18" s="24" customFormat="1" ht="30" customHeight="1">
      <c r="A1177" s="176"/>
      <c r="B1177" s="176"/>
    </row>
    <row r="1178" spans="1:18" s="24" customFormat="1" ht="30" customHeight="1">
      <c r="A1178" s="201"/>
      <c r="B1178" s="201"/>
    </row>
    <row r="1179" spans="1:18" s="24" customFormat="1" ht="30" customHeight="1">
      <c r="A1179" s="176"/>
      <c r="B1179" s="176"/>
    </row>
    <row r="1180" spans="1:18" s="24" customFormat="1" ht="30" customHeight="1">
      <c r="A1180" s="176"/>
      <c r="B1180" s="176"/>
    </row>
    <row r="1181" spans="1:18" s="24" customFormat="1" ht="30" customHeight="1">
      <c r="A1181" s="176"/>
      <c r="B1181" s="176"/>
    </row>
    <row r="1182" spans="1:18" s="24" customFormat="1" ht="30" customHeight="1">
      <c r="A1182" s="176"/>
      <c r="B1182" s="176"/>
    </row>
    <row r="1183" spans="1:18" s="24" customFormat="1" ht="30" customHeight="1">
      <c r="A1183" s="176"/>
      <c r="B1183" s="176"/>
    </row>
    <row r="1184" spans="1:18" s="24" customFormat="1" ht="30" customHeight="1">
      <c r="A1184" s="176"/>
      <c r="B1184" s="176"/>
    </row>
    <row r="1185" spans="1:18" s="24" customFormat="1" ht="30" customHeight="1">
      <c r="A1185" s="176"/>
      <c r="B1185" s="176"/>
      <c r="I1185" s="123"/>
      <c r="J1185" s="123"/>
      <c r="K1185" s="252"/>
      <c r="L1185" s="252"/>
      <c r="M1185" s="252"/>
      <c r="N1185" s="252"/>
      <c r="O1185" s="252"/>
      <c r="P1185" s="252"/>
      <c r="Q1185" s="252"/>
      <c r="R1185" s="252"/>
    </row>
    <row r="1186" spans="1:18" s="24" customFormat="1" ht="30" customHeight="1">
      <c r="A1186" s="176"/>
      <c r="B1186" s="176"/>
    </row>
    <row r="1187" spans="1:18" s="175" customFormat="1" ht="30" customHeight="1">
      <c r="A1187" s="176"/>
      <c r="B1187" s="176"/>
      <c r="C1187" s="24"/>
      <c r="D1187" s="24"/>
      <c r="E1187" s="24"/>
      <c r="F1187" s="24"/>
      <c r="G1187" s="24"/>
      <c r="H1187" s="24"/>
      <c r="I1187" s="24"/>
      <c r="J1187" s="24"/>
      <c r="K1187" s="24"/>
      <c r="L1187" s="24"/>
      <c r="M1187" s="24"/>
      <c r="N1187" s="24"/>
      <c r="O1187" s="24"/>
      <c r="P1187" s="24"/>
      <c r="Q1187" s="24"/>
      <c r="R1187" s="24"/>
    </row>
    <row r="1188" spans="1:18" s="24" customFormat="1" ht="30" customHeight="1">
      <c r="A1188" s="176"/>
      <c r="B1188" s="176"/>
    </row>
    <row r="1189" spans="1:18" s="24" customFormat="1" ht="30" customHeight="1">
      <c r="A1189" s="201"/>
      <c r="B1189" s="201"/>
      <c r="C1189" s="123"/>
      <c r="D1189" s="123"/>
      <c r="E1189" s="123"/>
      <c r="F1189" s="123"/>
      <c r="G1189" s="123"/>
      <c r="H1189" s="123"/>
    </row>
    <row r="1190" spans="1:18" s="24" customFormat="1" ht="30" customHeight="1">
      <c r="A1190" s="176"/>
      <c r="B1190" s="176"/>
    </row>
    <row r="1191" spans="1:18" s="24" customFormat="1" ht="30" customHeight="1">
      <c r="A1191" s="176"/>
      <c r="B1191" s="176"/>
    </row>
    <row r="1192" spans="1:18" s="24" customFormat="1" ht="30" customHeight="1">
      <c r="A1192" s="176"/>
      <c r="B1192" s="176"/>
    </row>
    <row r="1193" spans="1:18" s="24" customFormat="1" ht="30" customHeight="1">
      <c r="A1193" s="176"/>
      <c r="B1193" s="176"/>
    </row>
    <row r="1194" spans="1:18" s="24" customFormat="1" ht="30" customHeight="1">
      <c r="A1194" s="176"/>
      <c r="B1194" s="176"/>
    </row>
    <row r="1195" spans="1:18" s="24" customFormat="1" ht="30" customHeight="1">
      <c r="A1195" s="176"/>
      <c r="B1195" s="176"/>
    </row>
    <row r="1196" spans="1:18" s="24" customFormat="1" ht="30" customHeight="1">
      <c r="A1196" s="176"/>
      <c r="B1196" s="176"/>
    </row>
    <row r="1197" spans="1:18" s="24" customFormat="1" ht="30" customHeight="1">
      <c r="A1197" s="176"/>
      <c r="B1197" s="176"/>
    </row>
    <row r="1198" spans="1:18" s="123" customFormat="1" ht="30" customHeight="1">
      <c r="A1198" s="176"/>
      <c r="B1198" s="176"/>
      <c r="C1198" s="24"/>
      <c r="D1198" s="24"/>
      <c r="E1198" s="24"/>
      <c r="F1198" s="24"/>
      <c r="G1198" s="24"/>
      <c r="H1198" s="24"/>
      <c r="I1198" s="24"/>
      <c r="J1198" s="24"/>
      <c r="K1198" s="24"/>
      <c r="L1198" s="24"/>
      <c r="M1198" s="24"/>
      <c r="N1198" s="24"/>
      <c r="O1198" s="24"/>
      <c r="P1198" s="24"/>
      <c r="Q1198" s="24"/>
      <c r="R1198" s="24"/>
    </row>
    <row r="1199" spans="1:18" s="24" customFormat="1" ht="30" customHeight="1">
      <c r="A1199" s="176"/>
      <c r="B1199" s="176"/>
    </row>
    <row r="1200" spans="1:18" s="24" customFormat="1" ht="30" customHeight="1">
      <c r="A1200" s="176"/>
      <c r="B1200" s="176"/>
    </row>
    <row r="1201" spans="1:18" s="24" customFormat="1" ht="30" customHeight="1">
      <c r="A1201" s="176"/>
      <c r="B1201" s="176"/>
    </row>
    <row r="1202" spans="1:18" s="24" customFormat="1" ht="30" customHeight="1">
      <c r="A1202" s="176"/>
      <c r="B1202" s="176"/>
    </row>
    <row r="1203" spans="1:18" s="24" customFormat="1" ht="30" customHeight="1">
      <c r="A1203" s="176"/>
      <c r="B1203" s="176"/>
    </row>
    <row r="1204" spans="1:18" s="24" customFormat="1" ht="30" customHeight="1">
      <c r="A1204" s="176"/>
      <c r="B1204" s="176"/>
    </row>
    <row r="1205" spans="1:18" s="24" customFormat="1" ht="30" customHeight="1">
      <c r="A1205" s="176"/>
      <c r="B1205" s="176"/>
    </row>
    <row r="1206" spans="1:18" s="123" customFormat="1" ht="30" customHeight="1">
      <c r="A1206" s="176"/>
      <c r="B1206" s="176"/>
      <c r="C1206" s="24"/>
      <c r="D1206" s="24"/>
      <c r="E1206" s="24"/>
      <c r="F1206" s="24"/>
      <c r="G1206" s="24"/>
      <c r="H1206" s="24"/>
      <c r="I1206" s="24"/>
      <c r="J1206" s="24"/>
      <c r="K1206" s="24"/>
      <c r="L1206" s="24"/>
      <c r="M1206" s="24"/>
      <c r="N1206" s="24"/>
      <c r="O1206" s="24"/>
      <c r="P1206" s="24"/>
      <c r="Q1206" s="24"/>
      <c r="R1206" s="24"/>
    </row>
    <row r="1207" spans="1:18" s="24" customFormat="1" ht="30" customHeight="1">
      <c r="A1207" s="176"/>
      <c r="B1207" s="176"/>
    </row>
    <row r="1208" spans="1:18" s="24" customFormat="1" ht="30" customHeight="1">
      <c r="A1208" s="176"/>
      <c r="B1208" s="176"/>
    </row>
    <row r="1209" spans="1:18" s="24" customFormat="1" ht="30" customHeight="1">
      <c r="A1209" s="176"/>
      <c r="B1209" s="176"/>
    </row>
    <row r="1210" spans="1:18" s="24" customFormat="1" ht="30" customHeight="1">
      <c r="A1210" s="176"/>
      <c r="B1210" s="176"/>
    </row>
    <row r="1211" spans="1:18" s="24" customFormat="1" ht="30" customHeight="1">
      <c r="A1211" s="176"/>
      <c r="B1211" s="176"/>
    </row>
    <row r="1212" spans="1:18" s="24" customFormat="1" ht="30" customHeight="1">
      <c r="A1212" s="176"/>
      <c r="B1212" s="176"/>
    </row>
    <row r="1213" spans="1:18" s="24" customFormat="1" ht="30" customHeight="1">
      <c r="A1213" s="176"/>
      <c r="B1213" s="176"/>
    </row>
    <row r="1214" spans="1:18" s="24" customFormat="1" ht="30" customHeight="1">
      <c r="A1214" s="176"/>
      <c r="B1214" s="176"/>
    </row>
    <row r="1215" spans="1:18" s="24" customFormat="1" ht="30" customHeight="1">
      <c r="A1215" s="176"/>
      <c r="B1215" s="176"/>
    </row>
    <row r="1216" spans="1:18" s="24" customFormat="1" ht="30" customHeight="1">
      <c r="A1216" s="176"/>
      <c r="B1216" s="176"/>
    </row>
    <row r="1217" spans="1:2" s="24" customFormat="1" ht="30" customHeight="1">
      <c r="A1217" s="176"/>
      <c r="B1217" s="176"/>
    </row>
    <row r="1218" spans="1:2" s="24" customFormat="1" ht="30" customHeight="1">
      <c r="A1218" s="176"/>
      <c r="B1218" s="176"/>
    </row>
    <row r="1219" spans="1:2" s="24" customFormat="1" ht="30" customHeight="1">
      <c r="A1219" s="176"/>
      <c r="B1219" s="176"/>
    </row>
    <row r="1220" spans="1:2" s="24" customFormat="1" ht="30" customHeight="1">
      <c r="A1220" s="176"/>
      <c r="B1220" s="176"/>
    </row>
    <row r="1221" spans="1:2" s="24" customFormat="1" ht="30" customHeight="1">
      <c r="A1221" s="176"/>
      <c r="B1221" s="176"/>
    </row>
    <row r="1222" spans="1:2" s="24" customFormat="1" ht="30" customHeight="1">
      <c r="A1222" s="176"/>
      <c r="B1222" s="176"/>
    </row>
    <row r="1223" spans="1:2" s="24" customFormat="1" ht="30" customHeight="1">
      <c r="A1223" s="176"/>
      <c r="B1223" s="176"/>
    </row>
    <row r="1224" spans="1:2" s="24" customFormat="1" ht="30" customHeight="1">
      <c r="A1224" s="176"/>
      <c r="B1224" s="176"/>
    </row>
    <row r="1225" spans="1:2" s="24" customFormat="1" ht="30" customHeight="1">
      <c r="A1225" s="176"/>
      <c r="B1225" s="176"/>
    </row>
    <row r="1226" spans="1:2" s="24" customFormat="1" ht="30" customHeight="1">
      <c r="A1226" s="176"/>
      <c r="B1226" s="176"/>
    </row>
    <row r="1227" spans="1:2" s="24" customFormat="1" ht="30" customHeight="1">
      <c r="A1227" s="176"/>
      <c r="B1227" s="176"/>
    </row>
    <row r="1228" spans="1:2" s="24" customFormat="1" ht="30" customHeight="1">
      <c r="A1228" s="176"/>
      <c r="B1228" s="176"/>
    </row>
    <row r="1229" spans="1:2" s="24" customFormat="1" ht="30" customHeight="1">
      <c r="A1229" s="176"/>
      <c r="B1229" s="176"/>
    </row>
    <row r="1230" spans="1:2" s="24" customFormat="1" ht="30" customHeight="1">
      <c r="A1230" s="176"/>
      <c r="B1230" s="176"/>
    </row>
    <row r="1231" spans="1:2" s="24" customFormat="1" ht="30" customHeight="1">
      <c r="A1231" s="176"/>
      <c r="B1231" s="176"/>
    </row>
    <row r="1232" spans="1:2" s="24" customFormat="1" ht="30" customHeight="1">
      <c r="A1232" s="176"/>
      <c r="B1232" s="176"/>
    </row>
    <row r="1233" spans="1:2" s="24" customFormat="1" ht="30" customHeight="1">
      <c r="A1233" s="176"/>
      <c r="B1233" s="176"/>
    </row>
    <row r="1234" spans="1:2" s="24" customFormat="1" ht="30" customHeight="1">
      <c r="A1234" s="176"/>
      <c r="B1234" s="176"/>
    </row>
    <row r="1235" spans="1:2" s="24" customFormat="1" ht="30" customHeight="1">
      <c r="A1235" s="176"/>
      <c r="B1235" s="176"/>
    </row>
    <row r="1236" spans="1:2" s="24" customFormat="1" ht="30" customHeight="1">
      <c r="A1236" s="176"/>
      <c r="B1236" s="176"/>
    </row>
    <row r="1237" spans="1:2" s="24" customFormat="1" ht="30" customHeight="1">
      <c r="A1237" s="176"/>
      <c r="B1237" s="176"/>
    </row>
    <row r="1238" spans="1:2" s="24" customFormat="1" ht="30" customHeight="1">
      <c r="A1238" s="176"/>
      <c r="B1238" s="176"/>
    </row>
    <row r="1239" spans="1:2" s="24" customFormat="1" ht="30" customHeight="1">
      <c r="A1239" s="176"/>
      <c r="B1239" s="176"/>
    </row>
    <row r="1240" spans="1:2" s="24" customFormat="1" ht="30" customHeight="1">
      <c r="A1240" s="176"/>
      <c r="B1240" s="176"/>
    </row>
    <row r="1241" spans="1:2" s="24" customFormat="1" ht="30" customHeight="1">
      <c r="A1241" s="176"/>
      <c r="B1241" s="176"/>
    </row>
    <row r="1242" spans="1:2" s="24" customFormat="1" ht="30" customHeight="1">
      <c r="A1242" s="176"/>
      <c r="B1242" s="176"/>
    </row>
    <row r="1243" spans="1:2" s="24" customFormat="1" ht="30" customHeight="1">
      <c r="A1243" s="176"/>
      <c r="B1243" s="176"/>
    </row>
    <row r="1244" spans="1:2" s="24" customFormat="1" ht="30" customHeight="1">
      <c r="A1244" s="176"/>
      <c r="B1244" s="176"/>
    </row>
    <row r="1245" spans="1:2" s="24" customFormat="1" ht="30" customHeight="1">
      <c r="A1245" s="176"/>
      <c r="B1245" s="176"/>
    </row>
    <row r="1246" spans="1:2" s="24" customFormat="1" ht="30" customHeight="1">
      <c r="A1246" s="176"/>
      <c r="B1246" s="176"/>
    </row>
    <row r="1247" spans="1:2" s="24" customFormat="1" ht="30" customHeight="1">
      <c r="A1247" s="176"/>
      <c r="B1247" s="176"/>
    </row>
    <row r="1248" spans="1:2" s="24" customFormat="1" ht="30" customHeight="1">
      <c r="A1248" s="176"/>
      <c r="B1248" s="176"/>
    </row>
    <row r="1249" spans="1:11" s="24" customFormat="1" ht="30" customHeight="1">
      <c r="A1249" s="176"/>
      <c r="B1249" s="176"/>
    </row>
    <row r="1250" spans="1:11" s="24" customFormat="1" ht="30" customHeight="1">
      <c r="A1250" s="176"/>
      <c r="B1250" s="176"/>
    </row>
    <row r="1251" spans="1:11" s="24" customFormat="1" ht="30" customHeight="1">
      <c r="A1251" s="176"/>
      <c r="B1251" s="176"/>
    </row>
    <row r="1252" spans="1:11" s="24" customFormat="1" ht="30" customHeight="1">
      <c r="A1252" s="176"/>
      <c r="B1252" s="176"/>
      <c r="K1252" s="22" t="e">
        <f>#REF!</f>
        <v>#REF!</v>
      </c>
    </row>
    <row r="1253" spans="1:11" s="24" customFormat="1" ht="30" customHeight="1">
      <c r="A1253" s="176"/>
      <c r="B1253" s="176"/>
    </row>
    <row r="1254" spans="1:11" s="24" customFormat="1" ht="30" customHeight="1">
      <c r="A1254" s="176"/>
      <c r="B1254" s="176"/>
      <c r="K1254" s="22" t="e">
        <f>#REF!+K214+K294+K367+K449+K519+K613+K691+K777+K858+K947+K1016+K1091+K1176+K1252</f>
        <v>#REF!</v>
      </c>
    </row>
    <row r="1255" spans="1:11" s="24" customFormat="1" ht="30" customHeight="1">
      <c r="A1255" s="176"/>
      <c r="B1255" s="176"/>
      <c r="K1255" s="22" t="e">
        <f>K1254/15</f>
        <v>#REF!</v>
      </c>
    </row>
    <row r="1256" spans="1:11" s="24" customFormat="1" ht="30" customHeight="1">
      <c r="A1256" s="176"/>
      <c r="B1256" s="176"/>
    </row>
    <row r="1257" spans="1:11" s="24" customFormat="1" ht="30" customHeight="1">
      <c r="A1257" s="176"/>
      <c r="B1257" s="176"/>
    </row>
    <row r="1258" spans="1:11" s="24" customFormat="1" ht="30" customHeight="1">
      <c r="A1258" s="176"/>
      <c r="B1258" s="176"/>
    </row>
    <row r="1259" spans="1:11" s="24" customFormat="1" ht="30" customHeight="1">
      <c r="A1259" s="255"/>
      <c r="B1259" s="255"/>
    </row>
    <row r="1260" spans="1:11" s="24" customFormat="1" ht="30" customHeight="1">
      <c r="A1260" s="255"/>
      <c r="B1260" s="255"/>
    </row>
    <row r="1261" spans="1:11" s="24" customFormat="1" ht="30" customHeight="1">
      <c r="A1261" s="255"/>
      <c r="B1261" s="255"/>
    </row>
    <row r="1262" spans="1:11" s="24" customFormat="1" ht="30" customHeight="1">
      <c r="A1262" s="170"/>
      <c r="B1262" s="170"/>
    </row>
    <row r="1263" spans="1:11" s="24" customFormat="1" ht="30" customHeight="1">
      <c r="A1263" s="203"/>
      <c r="B1263" s="203"/>
    </row>
    <row r="1264" spans="1:11" s="24" customFormat="1" ht="30" customHeight="1">
      <c r="A1264" s="185"/>
      <c r="B1264" s="185"/>
    </row>
    <row r="1265" spans="1:39" s="24" customFormat="1" ht="30" customHeight="1">
      <c r="A1265" s="176"/>
      <c r="B1265" s="176"/>
    </row>
    <row r="1266" spans="1:39" s="24" customFormat="1" ht="30" customHeight="1">
      <c r="A1266" s="176"/>
      <c r="B1266" s="176"/>
      <c r="C1266" s="24">
        <v>100</v>
      </c>
      <c r="D1266" s="24">
        <v>6.1</v>
      </c>
      <c r="E1266" s="24">
        <v>10.5</v>
      </c>
      <c r="F1266" s="24">
        <v>9.8000000000000007</v>
      </c>
      <c r="G1266" s="24">
        <v>158</v>
      </c>
    </row>
    <row r="1267" spans="1:39" s="24" customFormat="1" ht="30" customHeight="1">
      <c r="A1267" s="176"/>
      <c r="B1267" s="176"/>
    </row>
    <row r="1268" spans="1:39" s="24" customFormat="1" ht="30" customHeight="1">
      <c r="A1268" s="176"/>
      <c r="B1268" s="176"/>
    </row>
    <row r="1269" spans="1:39" s="24" customFormat="1" ht="30" customHeight="1">
      <c r="A1269" s="176"/>
      <c r="B1269" s="176"/>
    </row>
    <row r="1270" spans="1:39" s="24" customFormat="1" ht="30" customHeight="1">
      <c r="A1270" s="176"/>
      <c r="B1270" s="176"/>
    </row>
    <row r="1271" spans="1:39" s="123" customFormat="1" ht="30" customHeight="1">
      <c r="A1271" s="176"/>
      <c r="B1271" s="176"/>
      <c r="C1271" s="24"/>
      <c r="D1271" s="24"/>
      <c r="E1271" s="24"/>
      <c r="F1271" s="24"/>
      <c r="G1271" s="24"/>
      <c r="H1271" s="24"/>
      <c r="I1271" s="24"/>
      <c r="J1271" s="24"/>
      <c r="K1271" s="24"/>
      <c r="L1271" s="24"/>
      <c r="M1271" s="24"/>
      <c r="N1271" s="24"/>
      <c r="O1271" s="24"/>
      <c r="P1271" s="24"/>
      <c r="Q1271" s="24"/>
      <c r="R1271" s="24"/>
      <c r="AA1271" s="24"/>
      <c r="AB1271" s="24"/>
      <c r="AC1271" s="24"/>
      <c r="AD1271" s="24"/>
      <c r="AE1271" s="24"/>
      <c r="AF1271" s="24"/>
      <c r="AG1271" s="24"/>
      <c r="AH1271" s="24"/>
      <c r="AI1271" s="24"/>
      <c r="AJ1271" s="24"/>
      <c r="AK1271" s="24"/>
      <c r="AL1271" s="24"/>
      <c r="AM1271" s="24"/>
    </row>
    <row r="1272" spans="1:39" s="24" customFormat="1" ht="30" customHeight="1">
      <c r="A1272" s="176"/>
      <c r="B1272" s="176"/>
    </row>
    <row r="1273" spans="1:39" s="24" customFormat="1" ht="30" customHeight="1">
      <c r="A1273" s="176"/>
      <c r="B1273" s="176"/>
    </row>
    <row r="1274" spans="1:39" s="24" customFormat="1" ht="30" customHeight="1">
      <c r="A1274" s="176"/>
      <c r="B1274" s="176"/>
    </row>
    <row r="1275" spans="1:39" s="24" customFormat="1" ht="30" customHeight="1">
      <c r="A1275" s="176"/>
      <c r="B1275" s="176"/>
    </row>
    <row r="1276" spans="1:39" s="24" customFormat="1" ht="30" customHeight="1">
      <c r="A1276" s="176"/>
      <c r="B1276" s="176"/>
    </row>
    <row r="1277" spans="1:39" s="175" customFormat="1" ht="30" customHeight="1">
      <c r="A1277" s="176"/>
      <c r="B1277" s="176"/>
      <c r="C1277" s="24"/>
      <c r="D1277" s="24"/>
      <c r="E1277" s="24"/>
      <c r="F1277" s="24"/>
      <c r="G1277" s="24"/>
      <c r="H1277" s="24"/>
      <c r="I1277" s="24"/>
      <c r="J1277" s="24"/>
      <c r="K1277" s="24"/>
      <c r="L1277" s="24"/>
      <c r="M1277" s="24"/>
      <c r="N1277" s="24"/>
      <c r="O1277" s="24"/>
      <c r="P1277" s="24"/>
      <c r="Q1277" s="24"/>
      <c r="R1277" s="24"/>
      <c r="S1277" s="24"/>
      <c r="T1277" s="24"/>
      <c r="U1277" s="24"/>
      <c r="V1277" s="24"/>
      <c r="W1277" s="24"/>
      <c r="X1277" s="24"/>
      <c r="Y1277" s="24"/>
      <c r="Z1277" s="24"/>
    </row>
    <row r="1278" spans="1:39" s="24" customFormat="1" ht="30" customHeight="1">
      <c r="A1278" s="176"/>
      <c r="B1278" s="176"/>
    </row>
    <row r="1279" spans="1:39" s="24" customFormat="1" ht="30" customHeight="1">
      <c r="A1279" s="176"/>
      <c r="B1279" s="176"/>
    </row>
    <row r="1280" spans="1:39" s="24" customFormat="1" ht="30" customHeight="1">
      <c r="A1280" s="176"/>
      <c r="B1280" s="176"/>
      <c r="AA1280" s="123"/>
      <c r="AB1280" s="123"/>
      <c r="AC1280" s="123"/>
      <c r="AD1280" s="123"/>
      <c r="AE1280" s="123"/>
      <c r="AF1280" s="123"/>
      <c r="AG1280" s="123"/>
      <c r="AH1280" s="123"/>
      <c r="AI1280" s="123"/>
      <c r="AJ1280" s="123"/>
      <c r="AK1280" s="123"/>
      <c r="AL1280" s="123"/>
      <c r="AM1280" s="123"/>
    </row>
    <row r="1281" spans="1:39" s="24" customFormat="1" ht="30" customHeight="1">
      <c r="A1281" s="176"/>
      <c r="B1281" s="176"/>
    </row>
    <row r="1282" spans="1:39" s="24" customFormat="1" ht="30" customHeight="1">
      <c r="A1282" s="176"/>
      <c r="B1282" s="176"/>
    </row>
    <row r="1283" spans="1:39" s="24" customFormat="1" ht="30" customHeight="1">
      <c r="A1283" s="176"/>
      <c r="B1283" s="176"/>
    </row>
    <row r="1284" spans="1:39" s="24" customFormat="1" ht="30" customHeight="1">
      <c r="A1284" s="176"/>
      <c r="B1284" s="176"/>
    </row>
    <row r="1285" spans="1:39" s="24" customFormat="1" ht="30" customHeight="1">
      <c r="A1285" s="176"/>
      <c r="B1285" s="176"/>
    </row>
    <row r="1286" spans="1:39" s="24" customFormat="1" ht="30" customHeight="1">
      <c r="A1286" s="176"/>
      <c r="B1286" s="176"/>
    </row>
    <row r="1287" spans="1:39" s="24" customFormat="1" ht="30" customHeight="1">
      <c r="A1287" s="176"/>
      <c r="B1287" s="176"/>
    </row>
    <row r="1288" spans="1:39" s="24" customFormat="1" ht="30" customHeight="1">
      <c r="A1288" s="176"/>
      <c r="B1288" s="176"/>
    </row>
    <row r="1289" spans="1:39" s="24" customFormat="1" ht="30" customHeight="1">
      <c r="A1289" s="176"/>
      <c r="B1289" s="176"/>
    </row>
    <row r="1290" spans="1:39" s="24" customFormat="1" ht="30" customHeight="1">
      <c r="A1290" s="176"/>
      <c r="B1290" s="176"/>
    </row>
    <row r="1291" spans="1:39" s="24" customFormat="1" ht="30" customHeight="1">
      <c r="A1291" s="176"/>
      <c r="B1291" s="176"/>
    </row>
    <row r="1292" spans="1:39" s="24" customFormat="1" ht="30" customHeight="1">
      <c r="A1292" s="176"/>
      <c r="B1292" s="176"/>
    </row>
    <row r="1293" spans="1:39" s="123" customFormat="1" ht="30" customHeight="1">
      <c r="A1293" s="176"/>
      <c r="B1293" s="176"/>
      <c r="C1293" s="24"/>
      <c r="D1293" s="24"/>
      <c r="E1293" s="24"/>
      <c r="F1293" s="24"/>
      <c r="G1293" s="24"/>
      <c r="H1293" s="24"/>
      <c r="AA1293" s="24"/>
      <c r="AB1293" s="24"/>
      <c r="AC1293" s="24"/>
      <c r="AD1293" s="24"/>
      <c r="AE1293" s="24"/>
      <c r="AF1293" s="24"/>
      <c r="AG1293" s="24"/>
      <c r="AH1293" s="24"/>
      <c r="AI1293" s="24"/>
      <c r="AJ1293" s="24"/>
      <c r="AK1293" s="24"/>
      <c r="AL1293" s="24"/>
      <c r="AM1293" s="24"/>
    </row>
    <row r="1294" spans="1:39" s="24" customFormat="1" ht="30" customHeight="1">
      <c r="A1294" s="176"/>
      <c r="B1294" s="176"/>
    </row>
    <row r="1295" spans="1:39" s="24" customFormat="1" ht="30" customHeight="1">
      <c r="A1295" s="176"/>
      <c r="B1295" s="176"/>
    </row>
    <row r="1296" spans="1:39" s="24" customFormat="1" ht="30" customHeight="1">
      <c r="A1296" s="176"/>
      <c r="B1296" s="176"/>
    </row>
    <row r="1297" spans="1:39" s="24" customFormat="1" ht="30" customHeight="1">
      <c r="A1297" s="201"/>
      <c r="B1297" s="201"/>
      <c r="C1297" s="123"/>
      <c r="D1297" s="123"/>
      <c r="E1297" s="123"/>
      <c r="F1297" s="123"/>
      <c r="G1297" s="123"/>
      <c r="H1297" s="123"/>
    </row>
    <row r="1298" spans="1:39" s="24" customFormat="1" ht="30" customHeight="1">
      <c r="A1298" s="176"/>
      <c r="B1298" s="176"/>
    </row>
    <row r="1299" spans="1:39" s="24" customFormat="1" ht="30" customHeight="1">
      <c r="A1299" s="176"/>
      <c r="B1299" s="176"/>
    </row>
    <row r="1300" spans="1:39" s="24" customFormat="1" ht="30" customHeight="1">
      <c r="A1300" s="176"/>
      <c r="B1300" s="176"/>
    </row>
    <row r="1301" spans="1:39" s="24" customFormat="1" ht="30" customHeight="1">
      <c r="A1301" s="176"/>
      <c r="B1301" s="176"/>
    </row>
    <row r="1302" spans="1:39" s="24" customFormat="1" ht="30" customHeight="1">
      <c r="A1302" s="176"/>
      <c r="B1302" s="176"/>
      <c r="AA1302" s="123"/>
      <c r="AB1302" s="123"/>
      <c r="AC1302" s="123"/>
      <c r="AD1302" s="123"/>
      <c r="AE1302" s="123"/>
      <c r="AF1302" s="123"/>
      <c r="AG1302" s="123"/>
      <c r="AH1302" s="123"/>
      <c r="AI1302" s="123"/>
      <c r="AJ1302" s="123"/>
      <c r="AK1302" s="123"/>
      <c r="AL1302" s="123"/>
      <c r="AM1302" s="123"/>
    </row>
    <row r="1303" spans="1:39" s="24" customFormat="1" ht="30" customHeight="1">
      <c r="A1303" s="176"/>
      <c r="B1303" s="176"/>
    </row>
    <row r="1304" spans="1:39" s="24" customFormat="1" ht="30" customHeight="1">
      <c r="A1304" s="176"/>
      <c r="B1304" s="176"/>
    </row>
    <row r="1305" spans="1:39" s="24" customFormat="1" ht="30" customHeight="1">
      <c r="A1305" s="176"/>
      <c r="B1305" s="176"/>
    </row>
    <row r="1306" spans="1:39" s="24" customFormat="1" ht="30" customHeight="1">
      <c r="A1306" s="176"/>
      <c r="B1306" s="176"/>
    </row>
    <row r="1307" spans="1:39" s="24" customFormat="1" ht="30" customHeight="1">
      <c r="A1307" s="176"/>
      <c r="B1307" s="176"/>
    </row>
    <row r="1308" spans="1:39" s="24" customFormat="1" ht="30" customHeight="1">
      <c r="A1308" s="176"/>
      <c r="B1308" s="176"/>
    </row>
    <row r="1309" spans="1:39" s="24" customFormat="1" ht="30" customHeight="1">
      <c r="A1309" s="176"/>
      <c r="B1309" s="176"/>
    </row>
    <row r="1310" spans="1:39" s="24" customFormat="1" ht="30" customHeight="1">
      <c r="A1310" s="176"/>
      <c r="B1310" s="176"/>
    </row>
    <row r="1311" spans="1:39" s="24" customFormat="1" ht="30" customHeight="1">
      <c r="A1311" s="176"/>
      <c r="B1311" s="176"/>
    </row>
    <row r="1312" spans="1:39" s="24" customFormat="1" ht="30" customHeight="1">
      <c r="A1312" s="176"/>
      <c r="B1312" s="176"/>
    </row>
    <row r="1313" spans="1:18" s="24" customFormat="1" ht="30" customHeight="1">
      <c r="A1313" s="176"/>
      <c r="B1313" s="176"/>
    </row>
    <row r="1314" spans="1:18" s="24" customFormat="1" ht="30" customHeight="1">
      <c r="A1314" s="176"/>
      <c r="B1314" s="176"/>
    </row>
    <row r="1315" spans="1:18" s="24" customFormat="1" ht="30" customHeight="1">
      <c r="A1315" s="176"/>
      <c r="B1315" s="176"/>
    </row>
    <row r="1316" spans="1:18" s="24" customFormat="1" ht="30" customHeight="1">
      <c r="A1316" s="176"/>
      <c r="B1316" s="176"/>
    </row>
    <row r="1317" spans="1:18" s="24" customFormat="1" ht="30" customHeight="1">
      <c r="A1317" s="176"/>
      <c r="B1317" s="176"/>
    </row>
    <row r="1318" spans="1:18" s="24" customFormat="1" ht="30" customHeight="1">
      <c r="A1318" s="176"/>
      <c r="B1318" s="176"/>
    </row>
    <row r="1319" spans="1:18" s="24" customFormat="1" ht="30" customHeight="1">
      <c r="A1319" s="176"/>
      <c r="B1319" s="176"/>
    </row>
    <row r="1320" spans="1:18" s="24" customFormat="1" ht="30" customHeight="1">
      <c r="A1320" s="176"/>
      <c r="B1320" s="176"/>
    </row>
    <row r="1321" spans="1:18" s="24" customFormat="1" ht="30" customHeight="1">
      <c r="A1321" s="176"/>
      <c r="B1321" s="176"/>
    </row>
    <row r="1322" spans="1:18" s="24" customFormat="1" ht="30" customHeight="1">
      <c r="A1322" s="176"/>
      <c r="B1322" s="176"/>
    </row>
    <row r="1323" spans="1:18" s="24" customFormat="1" ht="30" customHeight="1">
      <c r="A1323" s="176"/>
      <c r="B1323" s="176"/>
    </row>
    <row r="1324" spans="1:18" s="24" customFormat="1" ht="30" customHeight="1">
      <c r="A1324" s="176"/>
      <c r="B1324" s="176"/>
    </row>
    <row r="1325" spans="1:18" s="24" customFormat="1" ht="30" customHeight="1">
      <c r="A1325" s="176"/>
      <c r="B1325" s="176"/>
    </row>
    <row r="1326" spans="1:18" s="24" customFormat="1" ht="30" customHeight="1">
      <c r="A1326" s="176"/>
      <c r="B1326" s="176"/>
      <c r="K1326" s="175"/>
      <c r="L1326" s="175"/>
      <c r="M1326" s="175"/>
      <c r="N1326" s="175"/>
      <c r="O1326" s="175"/>
      <c r="P1326" s="175"/>
      <c r="Q1326" s="175"/>
      <c r="R1326" s="175"/>
    </row>
    <row r="1327" spans="1:18" s="24" customFormat="1" ht="30" customHeight="1">
      <c r="A1327" s="176"/>
      <c r="B1327" s="176"/>
    </row>
    <row r="1328" spans="1:18" s="24" customFormat="1" ht="30" customHeight="1">
      <c r="A1328" s="176"/>
      <c r="B1328" s="176"/>
    </row>
    <row r="1329" spans="1:26" s="24" customFormat="1" ht="30" customHeight="1">
      <c r="A1329" s="176"/>
      <c r="B1329" s="176"/>
    </row>
    <row r="1330" spans="1:26" s="24" customFormat="1" ht="30" customHeight="1">
      <c r="A1330" s="228"/>
      <c r="B1330" s="228"/>
    </row>
    <row r="1331" spans="1:26" s="24" customFormat="1" ht="30" customHeight="1">
      <c r="A1331" s="176"/>
      <c r="B1331" s="176"/>
    </row>
    <row r="1332" spans="1:26" s="24" customFormat="1" ht="30" customHeight="1">
      <c r="A1332" s="176"/>
      <c r="B1332" s="176"/>
    </row>
    <row r="1333" spans="1:26" s="24" customFormat="1" ht="30" customHeight="1">
      <c r="A1333" s="176"/>
      <c r="B1333" s="176"/>
    </row>
    <row r="1334" spans="1:26" s="24" customFormat="1" ht="30" customHeight="1">
      <c r="A1334" s="176"/>
      <c r="B1334" s="176"/>
    </row>
    <row r="1335" spans="1:26" s="24" customFormat="1" ht="30" customHeight="1">
      <c r="A1335" s="176"/>
      <c r="B1335" s="176"/>
    </row>
    <row r="1336" spans="1:26" s="24" customFormat="1" ht="30" customHeight="1">
      <c r="A1336" s="176"/>
      <c r="B1336" s="176"/>
    </row>
    <row r="1337" spans="1:26" s="24" customFormat="1" ht="30" customHeight="1">
      <c r="A1337" s="176"/>
      <c r="B1337" s="176"/>
      <c r="I1337" s="123"/>
      <c r="J1337" s="123"/>
      <c r="K1337" s="123"/>
      <c r="L1337" s="123"/>
      <c r="M1337" s="123"/>
      <c r="N1337" s="123"/>
      <c r="O1337" s="123"/>
      <c r="P1337" s="123"/>
      <c r="Q1337" s="123"/>
      <c r="R1337" s="123"/>
    </row>
    <row r="1338" spans="1:26" s="175" customFormat="1" ht="30" customHeight="1">
      <c r="A1338" s="176"/>
      <c r="B1338" s="176"/>
      <c r="C1338" s="24"/>
      <c r="D1338" s="24"/>
      <c r="E1338" s="24"/>
      <c r="F1338" s="24"/>
      <c r="G1338" s="24"/>
      <c r="H1338" s="24"/>
      <c r="I1338" s="24"/>
      <c r="J1338" s="24"/>
      <c r="K1338" s="24"/>
      <c r="L1338" s="24"/>
      <c r="M1338" s="24"/>
      <c r="N1338" s="24"/>
      <c r="O1338" s="24"/>
      <c r="P1338" s="24"/>
      <c r="Q1338" s="24"/>
      <c r="R1338" s="24"/>
      <c r="S1338" s="24"/>
      <c r="T1338" s="24"/>
      <c r="U1338" s="24"/>
      <c r="V1338" s="24"/>
      <c r="W1338" s="24"/>
      <c r="X1338" s="24"/>
      <c r="Y1338" s="24"/>
      <c r="Z1338" s="24"/>
    </row>
    <row r="1339" spans="1:26" s="24" customFormat="1" ht="30" customHeight="1">
      <c r="A1339" s="176"/>
      <c r="B1339" s="176"/>
    </row>
    <row r="1340" spans="1:26" s="24" customFormat="1" ht="30" customHeight="1">
      <c r="A1340" s="176"/>
      <c r="B1340" s="176"/>
    </row>
    <row r="1341" spans="1:26" s="24" customFormat="1" ht="30" customHeight="1">
      <c r="A1341" s="201"/>
      <c r="B1341" s="201"/>
      <c r="C1341" s="123"/>
      <c r="D1341" s="123"/>
      <c r="E1341" s="123"/>
      <c r="F1341" s="123"/>
      <c r="G1341" s="123"/>
      <c r="H1341" s="123"/>
    </row>
    <row r="1342" spans="1:26" s="24" customFormat="1" ht="30" customHeight="1">
      <c r="A1342" s="176"/>
      <c r="B1342" s="176"/>
    </row>
    <row r="1343" spans="1:26" s="24" customFormat="1" ht="30" customHeight="1">
      <c r="A1343" s="176"/>
      <c r="B1343" s="176"/>
    </row>
    <row r="1344" spans="1:26" s="24" customFormat="1" ht="30" customHeight="1">
      <c r="A1344" s="256"/>
      <c r="B1344" s="256"/>
    </row>
    <row r="1345" spans="1:26" s="24" customFormat="1" ht="30" customHeight="1">
      <c r="A1345" s="256"/>
      <c r="B1345" s="256"/>
      <c r="I1345" s="123"/>
      <c r="J1345" s="123"/>
      <c r="K1345" s="123"/>
      <c r="L1345" s="123"/>
      <c r="M1345" s="123"/>
      <c r="N1345" s="123"/>
      <c r="O1345" s="123"/>
      <c r="P1345" s="123"/>
      <c r="Q1345" s="123"/>
      <c r="R1345" s="123"/>
    </row>
    <row r="1346" spans="1:26" s="24" customFormat="1" ht="30" customHeight="1">
      <c r="A1346" s="242"/>
      <c r="B1346" s="242"/>
    </row>
    <row r="1347" spans="1:26" s="24" customFormat="1" ht="30" customHeight="1">
      <c r="A1347" s="242"/>
      <c r="B1347" s="242"/>
    </row>
    <row r="1348" spans="1:26" s="24" customFormat="1" ht="30" customHeight="1">
      <c r="A1348" s="251"/>
      <c r="B1348" s="251"/>
    </row>
    <row r="1349" spans="1:26" s="24" customFormat="1" ht="30" customHeight="1">
      <c r="A1349" s="217"/>
      <c r="B1349" s="217"/>
      <c r="C1349" s="123"/>
      <c r="D1349" s="123"/>
      <c r="E1349" s="123"/>
      <c r="F1349" s="123"/>
      <c r="G1349" s="123"/>
      <c r="H1349" s="123"/>
    </row>
    <row r="1350" spans="1:26" s="24" customFormat="1" ht="30" customHeight="1">
      <c r="A1350" s="176"/>
      <c r="B1350" s="176"/>
    </row>
    <row r="1351" spans="1:26" s="175" customFormat="1" ht="30" customHeight="1">
      <c r="A1351" s="176"/>
      <c r="B1351" s="176"/>
      <c r="C1351" s="24"/>
      <c r="D1351" s="24"/>
      <c r="E1351" s="24"/>
      <c r="F1351" s="24"/>
      <c r="G1351" s="24"/>
      <c r="H1351" s="24"/>
      <c r="I1351" s="24"/>
      <c r="J1351" s="24"/>
      <c r="K1351" s="24"/>
      <c r="L1351" s="24"/>
      <c r="M1351" s="24"/>
      <c r="N1351" s="24"/>
      <c r="O1351" s="24"/>
      <c r="P1351" s="24"/>
      <c r="Q1351" s="24"/>
      <c r="R1351" s="24"/>
      <c r="S1351" s="24"/>
      <c r="T1351" s="24"/>
      <c r="U1351" s="24"/>
      <c r="V1351" s="24"/>
      <c r="W1351" s="24"/>
      <c r="X1351" s="24"/>
      <c r="Y1351" s="24"/>
      <c r="Z1351" s="24"/>
    </row>
    <row r="1352" spans="1:26" s="24" customFormat="1" ht="42.75" customHeight="1">
      <c r="A1352" s="176"/>
      <c r="B1352" s="176"/>
    </row>
    <row r="1353" spans="1:26" s="24" customFormat="1" ht="38.25" customHeight="1">
      <c r="A1353" s="176"/>
      <c r="B1353" s="176"/>
    </row>
    <row r="1354" spans="1:26" s="24" customFormat="1" ht="32.25" customHeight="1">
      <c r="A1354" s="176"/>
      <c r="B1354" s="176"/>
    </row>
    <row r="1355" spans="1:26" s="24" customFormat="1" ht="30" customHeight="1">
      <c r="A1355" s="176"/>
      <c r="B1355" s="176"/>
    </row>
    <row r="1356" spans="1:26" s="24" customFormat="1" ht="24.9" customHeight="1">
      <c r="A1356" s="176"/>
      <c r="B1356" s="176"/>
    </row>
    <row r="1357" spans="1:26" s="24" customFormat="1" ht="24.9" customHeight="1">
      <c r="A1357" s="176"/>
      <c r="B1357" s="176"/>
    </row>
    <row r="1358" spans="1:26" s="24" customFormat="1" ht="24.9" customHeight="1">
      <c r="A1358" s="176"/>
      <c r="B1358" s="176"/>
    </row>
    <row r="1359" spans="1:26" s="24" customFormat="1" ht="24.9" customHeight="1">
      <c r="A1359" s="176"/>
      <c r="B1359" s="176"/>
    </row>
    <row r="1360" spans="1:26" s="24" customFormat="1" ht="24.9" customHeight="1">
      <c r="A1360" s="176"/>
      <c r="B1360" s="176"/>
    </row>
    <row r="1361" spans="1:2" s="24" customFormat="1" ht="24.9" customHeight="1">
      <c r="A1361" s="176"/>
      <c r="B1361" s="176"/>
    </row>
    <row r="1362" spans="1:2" s="24" customFormat="1" ht="24.9" customHeight="1">
      <c r="A1362" s="176"/>
      <c r="B1362" s="176"/>
    </row>
    <row r="1363" spans="1:2" s="24" customFormat="1" ht="24.9" customHeight="1">
      <c r="A1363" s="176"/>
      <c r="B1363" s="176"/>
    </row>
    <row r="1364" spans="1:2" s="24" customFormat="1" ht="24.9" customHeight="1">
      <c r="A1364" s="176"/>
      <c r="B1364" s="176"/>
    </row>
    <row r="1365" spans="1:2" s="24" customFormat="1" ht="24.9" customHeight="1">
      <c r="A1365" s="176"/>
      <c r="B1365" s="176"/>
    </row>
    <row r="1366" spans="1:2" s="24" customFormat="1" ht="24.9" customHeight="1">
      <c r="A1366" s="176"/>
      <c r="B1366" s="176"/>
    </row>
    <row r="1367" spans="1:2" s="24" customFormat="1" ht="24.9" customHeight="1">
      <c r="A1367" s="176"/>
      <c r="B1367" s="176"/>
    </row>
    <row r="1368" spans="1:2" s="24" customFormat="1" ht="24.9" customHeight="1">
      <c r="A1368" s="176"/>
      <c r="B1368" s="176"/>
    </row>
    <row r="1369" spans="1:2" s="24" customFormat="1" ht="30" customHeight="1">
      <c r="A1369" s="176"/>
      <c r="B1369" s="176"/>
    </row>
    <row r="1370" spans="1:2" s="24" customFormat="1" ht="60" customHeight="1">
      <c r="A1370" s="176"/>
      <c r="B1370" s="176"/>
    </row>
    <row r="1371" spans="1:2" s="24" customFormat="1" ht="24.9" customHeight="1">
      <c r="A1371" s="176"/>
      <c r="B1371" s="176"/>
    </row>
    <row r="1372" spans="1:2" s="24" customFormat="1" ht="24.9" customHeight="1">
      <c r="A1372" s="176"/>
      <c r="B1372" s="176"/>
    </row>
    <row r="1373" spans="1:2" s="24" customFormat="1" ht="24.9" customHeight="1">
      <c r="A1373" s="176"/>
      <c r="B1373" s="176"/>
    </row>
    <row r="1374" spans="1:2" s="24" customFormat="1" ht="24.9" customHeight="1">
      <c r="A1374" s="176"/>
      <c r="B1374" s="176"/>
    </row>
    <row r="1375" spans="1:2" s="24" customFormat="1" ht="24.9" customHeight="1">
      <c r="A1375" s="176"/>
      <c r="B1375" s="176"/>
    </row>
    <row r="1376" spans="1:2" s="24" customFormat="1" ht="24.9" customHeight="1">
      <c r="A1376" s="176"/>
      <c r="B1376" s="176"/>
    </row>
    <row r="1377" spans="1:8" s="24" customFormat="1" ht="20.100000000000001" customHeight="1">
      <c r="A1377" s="176"/>
      <c r="B1377" s="176"/>
    </row>
    <row r="1378" spans="1:8" s="24" customFormat="1" ht="20.100000000000001" customHeight="1">
      <c r="A1378" s="176"/>
      <c r="B1378" s="176"/>
    </row>
    <row r="1379" spans="1:8" ht="20.100000000000001" customHeight="1">
      <c r="A1379" s="176"/>
      <c r="B1379" s="176"/>
      <c r="C1379" s="24"/>
      <c r="D1379" s="24"/>
      <c r="E1379" s="24"/>
      <c r="F1379" s="24"/>
      <c r="G1379" s="24"/>
      <c r="H1379" s="24"/>
    </row>
    <row r="1380" spans="1:8" ht="20.100000000000001" customHeight="1">
      <c r="A1380" s="176"/>
      <c r="B1380" s="176"/>
      <c r="C1380" s="24"/>
      <c r="D1380" s="24"/>
      <c r="E1380" s="24"/>
      <c r="F1380" s="24"/>
      <c r="G1380" s="24"/>
      <c r="H1380" s="24"/>
    </row>
    <row r="1381" spans="1:8" ht="20.100000000000001" customHeight="1">
      <c r="A1381" s="176"/>
      <c r="B1381" s="176"/>
      <c r="C1381" s="24"/>
      <c r="D1381" s="24"/>
      <c r="E1381" s="24"/>
      <c r="F1381" s="24"/>
      <c r="G1381" s="24"/>
      <c r="H1381" s="24"/>
    </row>
    <row r="1382" spans="1:8" ht="20.100000000000001" customHeight="1">
      <c r="A1382" s="176"/>
      <c r="B1382" s="176"/>
      <c r="C1382" s="24"/>
      <c r="D1382" s="24"/>
      <c r="E1382" s="24"/>
      <c r="F1382" s="24"/>
      <c r="G1382" s="24"/>
      <c r="H1382" s="24"/>
    </row>
    <row r="1383" spans="1:8" ht="45" customHeight="1"/>
  </sheetData>
  <autoFilter ref="A1:A143"/>
  <mergeCells count="45">
    <mergeCell ref="K765:M765"/>
    <mergeCell ref="A139:C139"/>
    <mergeCell ref="A140:C140"/>
    <mergeCell ref="A141:D141"/>
    <mergeCell ref="A143:C143"/>
    <mergeCell ref="A145:C145"/>
    <mergeCell ref="A105:C105"/>
    <mergeCell ref="A118:C118"/>
    <mergeCell ref="A128:C128"/>
    <mergeCell ref="A131:C131"/>
    <mergeCell ref="A136:C136"/>
    <mergeCell ref="A81:C81"/>
    <mergeCell ref="A84:R84"/>
    <mergeCell ref="A86:C86"/>
    <mergeCell ref="A98:R98"/>
    <mergeCell ref="A99:C99"/>
    <mergeCell ref="A69:C69"/>
    <mergeCell ref="A75:C75"/>
    <mergeCell ref="A78:C78"/>
    <mergeCell ref="A79:C79"/>
    <mergeCell ref="A80:D80"/>
    <mergeCell ref="A51:Q51"/>
    <mergeCell ref="A53:C53"/>
    <mergeCell ref="A57:B57"/>
    <mergeCell ref="A58:B58"/>
    <mergeCell ref="A64:C64"/>
    <mergeCell ref="A22:C22"/>
    <mergeCell ref="A23:C23"/>
    <mergeCell ref="A24:D24"/>
    <mergeCell ref="A26:C26"/>
    <mergeCell ref="A42:C42"/>
    <mergeCell ref="A6:D6"/>
    <mergeCell ref="A8:C8"/>
    <mergeCell ref="A14:C14"/>
    <mergeCell ref="A15:C15"/>
    <mergeCell ref="A19:C19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5.2083333333333301E-2" bottom="7.2916666666666699E-2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0000"/>
  </sheetPr>
  <dimension ref="A1:IW65536"/>
  <sheetViews>
    <sheetView view="pageBreakPreview" topLeftCell="A97" zoomScaleNormal="100" workbookViewId="0">
      <selection activeCell="D17" sqref="D17"/>
    </sheetView>
  </sheetViews>
  <sheetFormatPr defaultRowHeight="13.8" outlineLevelCol="1"/>
  <cols>
    <col min="1" max="1" width="32.6640625" style="15" customWidth="1"/>
    <col min="2" max="2" width="6.88671875" style="16" customWidth="1"/>
    <col min="3" max="3" width="6.21875" style="17" customWidth="1"/>
    <col min="4" max="4" width="6.6640625" style="18" customWidth="1"/>
    <col min="5" max="5" width="6.33203125" style="19" customWidth="1"/>
    <col min="6" max="6" width="6.109375" style="20" customWidth="1"/>
    <col min="7" max="7" width="6" style="20" customWidth="1"/>
    <col min="8" max="8" width="7.109375" style="20" customWidth="1"/>
    <col min="9" max="9" width="7.21875" style="21" customWidth="1" outlineLevel="1"/>
    <col min="10" max="10" width="8.77734375" style="21" customWidth="1" outlineLevel="1"/>
    <col min="11" max="11" width="6.33203125" style="19" customWidth="1"/>
    <col min="12" max="12" width="6.33203125" style="22" customWidth="1"/>
    <col min="13" max="13" width="6" style="22" customWidth="1"/>
    <col min="14" max="14" width="6.109375" style="22" customWidth="1"/>
    <col min="15" max="15" width="6.77734375" style="23" customWidth="1"/>
    <col min="16" max="16" width="6.88671875" style="23" customWidth="1"/>
    <col min="17" max="17" width="5.77734375" style="22" customWidth="1"/>
    <col min="18" max="18" width="6.6640625" style="22" customWidth="1"/>
    <col min="19" max="20" width="2.88671875" style="24" customWidth="1"/>
    <col min="21" max="28" width="9.109375" style="24" hidden="1" customWidth="1"/>
    <col min="29" max="29" width="9.44140625" style="24" customWidth="1"/>
    <col min="30" max="257" width="9.109375" style="24" customWidth="1"/>
    <col min="258" max="1025" width="9.109375" customWidth="1"/>
  </cols>
  <sheetData>
    <row r="1" spans="1:29" ht="12.7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9" ht="19.5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9" ht="26.1" customHeight="1">
      <c r="A3" s="624" t="s">
        <v>231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188"/>
      <c r="T3" s="188"/>
    </row>
    <row r="4" spans="1:29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  <c r="S4" s="176"/>
      <c r="T4" s="176"/>
    </row>
    <row r="5" spans="1:29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385"/>
      <c r="T5" s="385"/>
      <c r="U5" s="382"/>
      <c r="V5" s="382"/>
      <c r="W5" s="382"/>
      <c r="X5" s="382"/>
      <c r="Y5" s="382"/>
      <c r="Z5" s="382"/>
      <c r="AA5" s="382"/>
      <c r="AB5" s="382"/>
      <c r="AC5" s="382"/>
    </row>
    <row r="6" spans="1:29" ht="31.5" customHeight="1">
      <c r="A6" s="628" t="s">
        <v>24</v>
      </c>
      <c r="B6" s="628"/>
      <c r="C6" s="628"/>
      <c r="D6" s="628"/>
      <c r="E6" s="265">
        <f>E7+E15+E18+E22+E23</f>
        <v>23.727740000000001</v>
      </c>
      <c r="F6" s="265">
        <f>F7+F15+F18+F22+F23</f>
        <v>14.135399999999999</v>
      </c>
      <c r="G6" s="265">
        <f>G7+G15+G18+G22+G23</f>
        <v>79.555949999999996</v>
      </c>
      <c r="H6" s="386">
        <f>H7+H15+H18+H22+H23</f>
        <v>540.35335999999995</v>
      </c>
      <c r="I6" s="261" t="s">
        <v>25</v>
      </c>
      <c r="J6" s="267">
        <f>J7+J24+J80</f>
        <v>1.1000000000000001</v>
      </c>
      <c r="K6" s="261">
        <f t="shared" ref="K6:R6" si="0">K8+K15+K18+K22+K23</f>
        <v>1.33</v>
      </c>
      <c r="L6" s="261">
        <f t="shared" si="0"/>
        <v>0.14333333333333328</v>
      </c>
      <c r="M6" s="261">
        <f t="shared" si="0"/>
        <v>37.68</v>
      </c>
      <c r="N6" s="261">
        <f t="shared" si="0"/>
        <v>0.38</v>
      </c>
      <c r="O6" s="261">
        <f t="shared" si="0"/>
        <v>296.70000000000005</v>
      </c>
      <c r="P6" s="261">
        <f t="shared" si="0"/>
        <v>365.9</v>
      </c>
      <c r="Q6" s="261">
        <f t="shared" si="0"/>
        <v>73.8</v>
      </c>
      <c r="R6" s="261">
        <f t="shared" si="0"/>
        <v>3.45</v>
      </c>
      <c r="S6" s="385"/>
      <c r="T6" s="385"/>
      <c r="U6" s="382"/>
      <c r="V6" s="382"/>
      <c r="W6" s="382"/>
      <c r="X6" s="382"/>
      <c r="Y6" s="382"/>
      <c r="Z6" s="382"/>
      <c r="AA6" s="382"/>
      <c r="AB6" s="382"/>
      <c r="AC6" s="487">
        <f>J6</f>
        <v>1.1000000000000001</v>
      </c>
    </row>
    <row r="7" spans="1:29" ht="21" customHeight="1">
      <c r="A7" s="628"/>
      <c r="B7" s="628"/>
      <c r="C7" s="628"/>
      <c r="D7" s="628"/>
      <c r="E7" s="270">
        <f>E8-(E8*6/100)</f>
        <v>7.1167400000000001</v>
      </c>
      <c r="F7" s="270">
        <f>F8-(F8*12/100)</f>
        <v>6.4504000000000001</v>
      </c>
      <c r="G7" s="270">
        <f>G8-(G8*9/100)</f>
        <v>19.33295</v>
      </c>
      <c r="H7" s="271">
        <f>E7*4+F7*9+G7*4</f>
        <v>163.85236</v>
      </c>
      <c r="I7" s="441"/>
      <c r="J7" s="272">
        <f>J8+J15+J18+J22+J23</f>
        <v>0</v>
      </c>
      <c r="K7" s="261"/>
      <c r="L7" s="261"/>
      <c r="M7" s="261"/>
      <c r="N7" s="261"/>
      <c r="O7" s="261"/>
      <c r="P7" s="261"/>
      <c r="Q7" s="261"/>
      <c r="R7" s="261"/>
      <c r="S7" s="385"/>
      <c r="T7" s="385"/>
      <c r="U7" s="382"/>
      <c r="V7" s="382"/>
      <c r="W7" s="382"/>
      <c r="X7" s="382"/>
      <c r="Y7" s="382"/>
      <c r="Z7" s="382"/>
      <c r="AA7" s="382"/>
      <c r="AB7" s="382"/>
      <c r="AC7" s="382"/>
    </row>
    <row r="8" spans="1:29" ht="32.25" customHeight="1">
      <c r="A8" s="632" t="s">
        <v>232</v>
      </c>
      <c r="B8" s="632"/>
      <c r="C8" s="632"/>
      <c r="D8" s="275" t="s">
        <v>167</v>
      </c>
      <c r="E8" s="276">
        <f>E9+E10+E11+E12+E13</f>
        <v>7.5709999999999997</v>
      </c>
      <c r="F8" s="276">
        <f>F9+F10+F11+F12+F13</f>
        <v>7.33</v>
      </c>
      <c r="G8" s="276">
        <f>G9+G10+G11+G12+G13</f>
        <v>21.245000000000001</v>
      </c>
      <c r="H8" s="277">
        <f>G8*4+F8*9+E8*4</f>
        <v>181.23399999999998</v>
      </c>
      <c r="I8" s="506"/>
      <c r="J8" s="354">
        <f>J9+J10+J11+J12+J13+J14</f>
        <v>0</v>
      </c>
      <c r="K8" s="278">
        <v>0.65</v>
      </c>
      <c r="L8" s="278">
        <v>0.04</v>
      </c>
      <c r="M8" s="278">
        <v>22.08</v>
      </c>
      <c r="N8" s="278">
        <v>0.02</v>
      </c>
      <c r="O8" s="278">
        <v>132.28</v>
      </c>
      <c r="P8" s="278">
        <v>98.21</v>
      </c>
      <c r="Q8" s="278">
        <v>15.23</v>
      </c>
      <c r="R8" s="278">
        <v>0.12</v>
      </c>
      <c r="S8" s="385"/>
      <c r="T8" s="385"/>
      <c r="U8" s="382"/>
      <c r="V8" s="382"/>
      <c r="W8" s="382"/>
      <c r="X8" s="382"/>
      <c r="Y8" s="382"/>
      <c r="Z8" s="382"/>
      <c r="AA8" s="382"/>
      <c r="AB8" s="382"/>
      <c r="AC8" s="382"/>
    </row>
    <row r="9" spans="1:29" ht="26.1" customHeight="1">
      <c r="A9" s="279" t="s">
        <v>233</v>
      </c>
      <c r="B9" s="280">
        <v>15</v>
      </c>
      <c r="C9" s="280">
        <v>15</v>
      </c>
      <c r="D9" s="323"/>
      <c r="E9" s="295">
        <f>13.1*C9/100</f>
        <v>1.9650000000000001</v>
      </c>
      <c r="F9" s="295">
        <f>6.2*C9/100</f>
        <v>0.93</v>
      </c>
      <c r="G9" s="295">
        <f>65.7*C9/100</f>
        <v>9.8550000000000004</v>
      </c>
      <c r="H9" s="507"/>
      <c r="I9" s="506">
        <v>0</v>
      </c>
      <c r="J9" s="284">
        <f>I9*B9/1000</f>
        <v>0</v>
      </c>
      <c r="K9" s="270"/>
      <c r="L9" s="291"/>
      <c r="M9" s="291"/>
      <c r="N9" s="291"/>
      <c r="O9" s="292"/>
      <c r="P9" s="292"/>
      <c r="Q9" s="291"/>
      <c r="R9" s="291"/>
      <c r="S9" s="385"/>
      <c r="T9" s="385"/>
      <c r="U9" s="382"/>
      <c r="V9" s="382"/>
      <c r="W9" s="382"/>
      <c r="X9" s="382"/>
      <c r="Y9" s="382"/>
      <c r="Z9" s="382"/>
      <c r="AA9" s="382"/>
      <c r="AB9" s="382"/>
      <c r="AC9" s="382"/>
    </row>
    <row r="10" spans="1:29" ht="18.75" customHeight="1">
      <c r="A10" s="279" t="s">
        <v>29</v>
      </c>
      <c r="B10" s="286">
        <v>30</v>
      </c>
      <c r="C10" s="286">
        <v>30</v>
      </c>
      <c r="D10" s="323"/>
      <c r="E10" s="288"/>
      <c r="F10" s="288"/>
      <c r="G10" s="288"/>
      <c r="H10" s="507"/>
      <c r="I10" s="506"/>
      <c r="J10" s="284">
        <f>I10*B10/1000</f>
        <v>0</v>
      </c>
      <c r="K10" s="278"/>
      <c r="L10" s="292"/>
      <c r="M10" s="292"/>
      <c r="N10" s="292"/>
      <c r="O10" s="292"/>
      <c r="P10" s="292"/>
      <c r="Q10" s="292"/>
      <c r="R10" s="292"/>
      <c r="S10" s="385"/>
      <c r="T10" s="385"/>
      <c r="U10" s="382"/>
      <c r="V10" s="382"/>
      <c r="W10" s="382"/>
      <c r="X10" s="382"/>
      <c r="Y10" s="382"/>
      <c r="Z10" s="382"/>
      <c r="AA10" s="382"/>
      <c r="AB10" s="382"/>
      <c r="AC10" s="382"/>
    </row>
    <row r="11" spans="1:29" ht="18" customHeight="1">
      <c r="A11" s="279" t="s">
        <v>30</v>
      </c>
      <c r="B11" s="286">
        <v>200</v>
      </c>
      <c r="C11" s="286">
        <v>200</v>
      </c>
      <c r="D11" s="280"/>
      <c r="E11" s="295">
        <f>2.8*C11/100</f>
        <v>5.6</v>
      </c>
      <c r="F11" s="295">
        <f>3.2*C11/100</f>
        <v>6.4</v>
      </c>
      <c r="G11" s="295">
        <f>4.7*C11/100</f>
        <v>9.4</v>
      </c>
      <c r="H11" s="507"/>
      <c r="I11" s="506">
        <v>0</v>
      </c>
      <c r="J11" s="284">
        <f>I11*B11/1000</f>
        <v>0</v>
      </c>
      <c r="K11" s="284"/>
      <c r="L11" s="284"/>
      <c r="M11" s="284"/>
      <c r="N11" s="284"/>
      <c r="O11" s="284"/>
      <c r="P11" s="284"/>
      <c r="Q11" s="284"/>
      <c r="R11" s="284"/>
      <c r="S11" s="385"/>
      <c r="T11" s="385"/>
      <c r="U11" s="382"/>
      <c r="V11" s="382"/>
      <c r="W11" s="382"/>
      <c r="X11" s="382"/>
      <c r="Y11" s="382"/>
      <c r="Z11" s="382"/>
      <c r="AA11" s="382"/>
      <c r="AB11" s="382"/>
      <c r="AC11" s="382"/>
    </row>
    <row r="12" spans="1:29" ht="18" customHeight="1">
      <c r="A12" s="279" t="s">
        <v>31</v>
      </c>
      <c r="B12" s="286">
        <v>2</v>
      </c>
      <c r="C12" s="286">
        <v>2</v>
      </c>
      <c r="D12" s="280"/>
      <c r="E12" s="295">
        <f>0.3*C12/100</f>
        <v>6.0000000000000001E-3</v>
      </c>
      <c r="F12" s="295">
        <f>0*C12/100</f>
        <v>0</v>
      </c>
      <c r="G12" s="295">
        <f>99.5*C12/100</f>
        <v>1.99</v>
      </c>
      <c r="H12" s="507"/>
      <c r="I12" s="506">
        <v>0</v>
      </c>
      <c r="J12" s="284">
        <f>I12*B12/1000</f>
        <v>0</v>
      </c>
      <c r="K12" s="301"/>
      <c r="L12" s="291"/>
      <c r="M12" s="291"/>
      <c r="N12" s="291"/>
      <c r="O12" s="292"/>
      <c r="P12" s="292"/>
      <c r="Q12" s="291"/>
      <c r="R12" s="291"/>
      <c r="S12" s="385"/>
      <c r="T12" s="385"/>
      <c r="U12" s="382"/>
      <c r="V12" s="382"/>
      <c r="W12" s="382"/>
      <c r="X12" s="382"/>
      <c r="Y12" s="382"/>
      <c r="Z12" s="382"/>
      <c r="AA12" s="382"/>
      <c r="AB12" s="382"/>
      <c r="AC12" s="382"/>
    </row>
    <row r="13" spans="1:29" ht="17.25" customHeight="1">
      <c r="A13" s="342" t="s">
        <v>32</v>
      </c>
      <c r="B13" s="316">
        <v>1</v>
      </c>
      <c r="C13" s="316">
        <v>1</v>
      </c>
      <c r="D13" s="323"/>
      <c r="E13" s="288"/>
      <c r="F13" s="288"/>
      <c r="G13" s="288"/>
      <c r="H13" s="507"/>
      <c r="I13" s="506">
        <v>0</v>
      </c>
      <c r="J13" s="284">
        <f>I13*B13/1000</f>
        <v>0</v>
      </c>
      <c r="K13" s="301"/>
      <c r="L13" s="291"/>
      <c r="M13" s="291"/>
      <c r="N13" s="291"/>
      <c r="O13" s="292"/>
      <c r="P13" s="292"/>
      <c r="Q13" s="291"/>
      <c r="R13" s="291"/>
      <c r="S13" s="385"/>
      <c r="T13" s="385"/>
      <c r="U13" s="382"/>
      <c r="V13" s="382"/>
      <c r="W13" s="382"/>
      <c r="X13" s="382"/>
      <c r="Y13" s="382"/>
      <c r="Z13" s="382"/>
      <c r="AA13" s="382"/>
      <c r="AB13" s="382"/>
      <c r="AC13" s="382"/>
    </row>
    <row r="14" spans="1:29" ht="16.5" customHeight="1">
      <c r="A14" s="293" t="s">
        <v>33</v>
      </c>
      <c r="B14" s="280">
        <v>5</v>
      </c>
      <c r="C14" s="280">
        <v>5</v>
      </c>
      <c r="D14" s="323"/>
      <c r="E14" s="288">
        <f>0.6*C14/100</f>
        <v>0.03</v>
      </c>
      <c r="F14" s="288">
        <f>82.5*C14/100</f>
        <v>4.125</v>
      </c>
      <c r="G14" s="288">
        <f>0.9*C14/100</f>
        <v>4.4999999999999998E-2</v>
      </c>
      <c r="H14" s="507"/>
      <c r="I14" s="506">
        <v>0</v>
      </c>
      <c r="J14" s="270">
        <f>J15+J16</f>
        <v>0</v>
      </c>
      <c r="K14" s="278"/>
      <c r="L14" s="278"/>
      <c r="M14" s="278"/>
      <c r="N14" s="278"/>
      <c r="O14" s="278"/>
      <c r="P14" s="278"/>
      <c r="Q14" s="278"/>
      <c r="R14" s="278"/>
      <c r="S14" s="385"/>
      <c r="T14" s="385"/>
      <c r="U14" s="382"/>
      <c r="V14" s="382"/>
      <c r="W14" s="382"/>
      <c r="X14" s="382"/>
      <c r="Y14" s="382"/>
      <c r="Z14" s="382"/>
      <c r="AA14" s="382"/>
      <c r="AB14" s="382"/>
      <c r="AC14" s="382"/>
    </row>
    <row r="15" spans="1:29" ht="34.5" customHeight="1">
      <c r="A15" s="641" t="s">
        <v>163</v>
      </c>
      <c r="B15" s="641"/>
      <c r="C15" s="641"/>
      <c r="D15" s="323" t="s">
        <v>164</v>
      </c>
      <c r="E15" s="259">
        <f>E16+E17</f>
        <v>8.18</v>
      </c>
      <c r="F15" s="259">
        <f>F16+F17</f>
        <v>2.6550000000000002</v>
      </c>
      <c r="G15" s="259">
        <f>G16+G17</f>
        <v>14.84</v>
      </c>
      <c r="H15" s="260">
        <f>E15*4+F15*9+G15*4</f>
        <v>115.97499999999999</v>
      </c>
      <c r="I15" s="441"/>
      <c r="J15" s="430">
        <f>J16+J17</f>
        <v>0</v>
      </c>
      <c r="K15" s="306">
        <v>0</v>
      </c>
      <c r="L15" s="278">
        <v>0.01</v>
      </c>
      <c r="M15" s="278">
        <v>0</v>
      </c>
      <c r="N15" s="278">
        <v>0</v>
      </c>
      <c r="O15" s="278">
        <v>14.5</v>
      </c>
      <c r="P15" s="278">
        <v>110.5</v>
      </c>
      <c r="Q15" s="278">
        <v>24.4</v>
      </c>
      <c r="R15" s="278">
        <v>1.9</v>
      </c>
      <c r="S15" s="385"/>
      <c r="T15" s="385"/>
      <c r="U15" s="382"/>
      <c r="V15" s="382"/>
      <c r="W15" s="382"/>
      <c r="X15" s="382"/>
      <c r="Y15" s="382"/>
      <c r="Z15" s="382"/>
      <c r="AA15" s="382"/>
      <c r="AB15" s="382"/>
      <c r="AC15" s="382"/>
    </row>
    <row r="16" spans="1:29" ht="20.25" customHeight="1">
      <c r="A16" s="279" t="s">
        <v>36</v>
      </c>
      <c r="B16" s="280">
        <v>20</v>
      </c>
      <c r="C16" s="280">
        <v>20</v>
      </c>
      <c r="D16" s="275"/>
      <c r="E16" s="276">
        <f>7.6*C16/100</f>
        <v>1.52</v>
      </c>
      <c r="F16" s="276">
        <f>0.9*C16/100</f>
        <v>0.18</v>
      </c>
      <c r="G16" s="276">
        <f>48.4*C16/100</f>
        <v>9.68</v>
      </c>
      <c r="H16" s="277"/>
      <c r="I16" s="508">
        <v>0</v>
      </c>
      <c r="J16" s="301">
        <f>I16*B16/1000</f>
        <v>0</v>
      </c>
      <c r="K16" s="431"/>
      <c r="L16" s="431"/>
      <c r="M16" s="431"/>
      <c r="N16" s="431"/>
      <c r="O16" s="431"/>
      <c r="P16" s="431"/>
      <c r="Q16" s="278"/>
      <c r="R16" s="278"/>
      <c r="S16" s="385"/>
      <c r="T16" s="385"/>
      <c r="U16" s="382"/>
      <c r="V16" s="382"/>
      <c r="W16" s="382"/>
      <c r="X16" s="382"/>
      <c r="Y16" s="382"/>
      <c r="Z16" s="382"/>
      <c r="AA16" s="382"/>
      <c r="AB16" s="382"/>
      <c r="AC16" s="382"/>
    </row>
    <row r="17" spans="1:29" ht="42.75" customHeight="1">
      <c r="A17" s="310" t="s">
        <v>38</v>
      </c>
      <c r="B17" s="432">
        <v>15.5</v>
      </c>
      <c r="C17" s="280">
        <v>15</v>
      </c>
      <c r="D17" s="275"/>
      <c r="E17" s="276">
        <f>44.4*C17/100</f>
        <v>6.66</v>
      </c>
      <c r="F17" s="276">
        <f>16.5*C17/100</f>
        <v>2.4750000000000001</v>
      </c>
      <c r="G17" s="276">
        <f>34.4*C17/100</f>
        <v>5.16</v>
      </c>
      <c r="H17" s="277"/>
      <c r="I17" s="508">
        <v>0</v>
      </c>
      <c r="J17" s="301">
        <f>I17*B17/1000</f>
        <v>0</v>
      </c>
      <c r="K17" s="431"/>
      <c r="L17" s="431"/>
      <c r="M17" s="431"/>
      <c r="N17" s="431"/>
      <c r="O17" s="431"/>
      <c r="P17" s="431"/>
      <c r="Q17" s="284"/>
      <c r="R17" s="284"/>
      <c r="S17" s="385"/>
      <c r="T17" s="385"/>
      <c r="U17" s="382"/>
      <c r="V17" s="382"/>
      <c r="W17" s="382"/>
      <c r="X17" s="382"/>
      <c r="Y17" s="382"/>
      <c r="Z17" s="382"/>
      <c r="AA17" s="382"/>
      <c r="AB17" s="382"/>
      <c r="AC17" s="382"/>
    </row>
    <row r="18" spans="1:29" ht="33" customHeight="1">
      <c r="A18" s="632" t="s">
        <v>132</v>
      </c>
      <c r="B18" s="632"/>
      <c r="C18" s="632"/>
      <c r="D18" s="275">
        <v>200</v>
      </c>
      <c r="E18" s="276">
        <f>E19+E20+E21</f>
        <v>4.1709999999999994</v>
      </c>
      <c r="F18" s="276">
        <f>F19+F20+F21</f>
        <v>4.43</v>
      </c>
      <c r="G18" s="276">
        <f>G19+G20+G21</f>
        <v>18.562999999999999</v>
      </c>
      <c r="H18" s="297">
        <f>E18*4+F18*9+G18*4</f>
        <v>130.80599999999998</v>
      </c>
      <c r="I18" s="506"/>
      <c r="J18" s="356">
        <f>J19+J20+J21</f>
        <v>0</v>
      </c>
      <c r="K18" s="278">
        <v>0.68</v>
      </c>
      <c r="L18" s="278">
        <v>0.04</v>
      </c>
      <c r="M18" s="278">
        <v>15.6</v>
      </c>
      <c r="N18" s="278">
        <v>0.01</v>
      </c>
      <c r="O18" s="278">
        <v>139.93</v>
      </c>
      <c r="P18" s="278">
        <v>113.19</v>
      </c>
      <c r="Q18" s="278">
        <v>23.23</v>
      </c>
      <c r="R18" s="278">
        <v>0.54</v>
      </c>
      <c r="S18" s="385"/>
      <c r="T18" s="385"/>
      <c r="U18" s="382"/>
      <c r="V18" s="382"/>
      <c r="W18" s="382"/>
      <c r="X18" s="382"/>
      <c r="Y18" s="382"/>
      <c r="Z18" s="382"/>
      <c r="AA18" s="382"/>
      <c r="AB18" s="382"/>
      <c r="AC18" s="382"/>
    </row>
    <row r="19" spans="1:29" ht="18.75" customHeight="1">
      <c r="A19" s="315" t="s">
        <v>133</v>
      </c>
      <c r="B19" s="373">
        <v>1.8</v>
      </c>
      <c r="C19" s="373">
        <v>1.8</v>
      </c>
      <c r="D19" s="287"/>
      <c r="E19" s="295">
        <f>27.5*C19/100</f>
        <v>0.495</v>
      </c>
      <c r="F19" s="295">
        <f>15*C19/100</f>
        <v>0.27</v>
      </c>
      <c r="G19" s="295">
        <f>28.5*C19/100</f>
        <v>0.51300000000000001</v>
      </c>
      <c r="H19" s="314"/>
      <c r="I19" s="509">
        <v>0</v>
      </c>
      <c r="J19" s="307">
        <f>I19*B19/1000</f>
        <v>0</v>
      </c>
      <c r="K19" s="307"/>
      <c r="L19" s="291"/>
      <c r="M19" s="291"/>
      <c r="N19" s="291"/>
      <c r="O19" s="292"/>
      <c r="P19" s="292"/>
      <c r="Q19" s="291"/>
      <c r="R19" s="291"/>
      <c r="S19" s="385"/>
      <c r="T19" s="385"/>
      <c r="U19" s="382"/>
      <c r="V19" s="382"/>
      <c r="W19" s="382"/>
      <c r="X19" s="382"/>
      <c r="Y19" s="382"/>
      <c r="Z19" s="382"/>
      <c r="AA19" s="382"/>
      <c r="AB19" s="382"/>
      <c r="AC19" s="382"/>
    </row>
    <row r="20" spans="1:29" ht="18.75" customHeight="1">
      <c r="A20" s="315" t="s">
        <v>30</v>
      </c>
      <c r="B20" s="287">
        <v>130</v>
      </c>
      <c r="C20" s="287">
        <v>130</v>
      </c>
      <c r="D20" s="287"/>
      <c r="E20" s="295">
        <f>2.8*C20/100</f>
        <v>3.64</v>
      </c>
      <c r="F20" s="295">
        <f>3.2*C20/100</f>
        <v>4.16</v>
      </c>
      <c r="G20" s="295">
        <f>4.7*C20/100</f>
        <v>6.11</v>
      </c>
      <c r="H20" s="314"/>
      <c r="I20" s="510">
        <v>0</v>
      </c>
      <c r="J20" s="307">
        <f>I20*B20/1000</f>
        <v>0</v>
      </c>
      <c r="K20" s="307"/>
      <c r="L20" s="397"/>
      <c r="M20" s="397"/>
      <c r="N20" s="397"/>
      <c r="O20" s="398"/>
      <c r="P20" s="398"/>
      <c r="Q20" s="397"/>
      <c r="R20" s="397"/>
      <c r="S20" s="385"/>
      <c r="T20" s="385"/>
      <c r="U20" s="382"/>
      <c r="V20" s="382"/>
      <c r="W20" s="382"/>
      <c r="X20" s="382"/>
      <c r="Y20" s="382"/>
      <c r="Z20" s="382"/>
      <c r="AA20" s="382"/>
      <c r="AB20" s="382"/>
      <c r="AC20" s="382"/>
    </row>
    <row r="21" spans="1:29" ht="17.25" customHeight="1">
      <c r="A21" s="293" t="s">
        <v>31</v>
      </c>
      <c r="B21" s="165">
        <v>12</v>
      </c>
      <c r="C21" s="165">
        <v>12</v>
      </c>
      <c r="D21" s="165"/>
      <c r="E21" s="295">
        <f>0.3*C21/100</f>
        <v>3.5999999999999997E-2</v>
      </c>
      <c r="F21" s="295">
        <f>0*C21/100</f>
        <v>0</v>
      </c>
      <c r="G21" s="295">
        <f>99.5*C21/100</f>
        <v>11.94</v>
      </c>
      <c r="H21" s="288"/>
      <c r="I21" s="506">
        <v>0</v>
      </c>
      <c r="J21" s="307">
        <f>I21*B21/1000</f>
        <v>0</v>
      </c>
      <c r="K21" s="301"/>
      <c r="L21" s="301"/>
      <c r="M21" s="301"/>
      <c r="N21" s="301"/>
      <c r="O21" s="301"/>
      <c r="P21" s="301"/>
      <c r="Q21" s="301"/>
      <c r="R21" s="301"/>
      <c r="S21" s="385"/>
      <c r="T21" s="385"/>
      <c r="U21" s="382"/>
      <c r="V21" s="382"/>
      <c r="W21" s="382"/>
      <c r="X21" s="382"/>
      <c r="Y21" s="382"/>
      <c r="Z21" s="382"/>
      <c r="AA21" s="382"/>
      <c r="AB21" s="382"/>
      <c r="AC21" s="382"/>
    </row>
    <row r="22" spans="1:29" ht="26.25" customHeight="1">
      <c r="A22" s="633" t="s">
        <v>41</v>
      </c>
      <c r="B22" s="633"/>
      <c r="C22" s="633"/>
      <c r="D22" s="308">
        <v>30</v>
      </c>
      <c r="E22" s="276">
        <f>6.6*D22/100</f>
        <v>1.98</v>
      </c>
      <c r="F22" s="276">
        <f>1.1*D22/100</f>
        <v>0.33</v>
      </c>
      <c r="G22" s="276">
        <f>41*D22/100</f>
        <v>12.3</v>
      </c>
      <c r="H22" s="271">
        <f>E22*4+F22*9+G22*4</f>
        <v>60.09</v>
      </c>
      <c r="I22" s="506">
        <v>0</v>
      </c>
      <c r="J22" s="354">
        <f>I22*D22/1000</f>
        <v>0</v>
      </c>
      <c r="K22" s="278">
        <v>0</v>
      </c>
      <c r="L22" s="278">
        <v>3.3333333333333298E-2</v>
      </c>
      <c r="M22" s="278">
        <v>0</v>
      </c>
      <c r="N22" s="278">
        <v>0.32</v>
      </c>
      <c r="O22" s="278">
        <v>7</v>
      </c>
      <c r="P22" s="278">
        <v>31</v>
      </c>
      <c r="Q22" s="278">
        <v>8.1999999999999993</v>
      </c>
      <c r="R22" s="278">
        <v>0.57999999999999996</v>
      </c>
      <c r="S22" s="385"/>
      <c r="T22" s="385"/>
      <c r="U22" s="382"/>
      <c r="V22" s="382"/>
      <c r="W22" s="382"/>
      <c r="X22" s="382"/>
      <c r="Y22" s="382"/>
      <c r="Z22" s="382"/>
      <c r="AA22" s="382"/>
      <c r="AB22" s="382"/>
      <c r="AC22" s="382"/>
    </row>
    <row r="23" spans="1:29" ht="23.25" customHeight="1">
      <c r="A23" s="633" t="s">
        <v>42</v>
      </c>
      <c r="B23" s="633"/>
      <c r="C23" s="633"/>
      <c r="D23" s="308">
        <v>30</v>
      </c>
      <c r="E23" s="276">
        <f>7.6*D23/100</f>
        <v>2.2799999999999998</v>
      </c>
      <c r="F23" s="276">
        <f>0.9*D23/100</f>
        <v>0.27</v>
      </c>
      <c r="G23" s="276">
        <f>48.4*D23/100</f>
        <v>14.52</v>
      </c>
      <c r="H23" s="271">
        <f>E23*4+F23*9+G23*4</f>
        <v>69.63</v>
      </c>
      <c r="I23" s="506">
        <v>0</v>
      </c>
      <c r="J23" s="354">
        <f>I23*D23/1000</f>
        <v>0</v>
      </c>
      <c r="K23" s="278">
        <v>0</v>
      </c>
      <c r="L23" s="278">
        <v>0.02</v>
      </c>
      <c r="M23" s="278">
        <v>0</v>
      </c>
      <c r="N23" s="278">
        <v>0.03</v>
      </c>
      <c r="O23" s="278">
        <v>2.99</v>
      </c>
      <c r="P23" s="278">
        <v>13</v>
      </c>
      <c r="Q23" s="278">
        <v>2.74</v>
      </c>
      <c r="R23" s="278">
        <v>0.31</v>
      </c>
      <c r="S23" s="385"/>
      <c r="T23" s="385"/>
      <c r="U23" s="382"/>
      <c r="V23" s="382"/>
      <c r="W23" s="382"/>
      <c r="X23" s="382"/>
      <c r="Y23" s="382"/>
      <c r="Z23" s="382"/>
      <c r="AA23" s="382"/>
      <c r="AB23" s="382"/>
      <c r="AC23" s="382"/>
    </row>
    <row r="24" spans="1:29" ht="30" customHeight="1">
      <c r="A24" s="628" t="s">
        <v>43</v>
      </c>
      <c r="B24" s="628"/>
      <c r="C24" s="628"/>
      <c r="D24" s="628"/>
      <c r="E24" s="265">
        <f>E25+E41+E64+E66+E74+E78+E79</f>
        <v>36.688070000000003</v>
      </c>
      <c r="F24" s="265">
        <f>F25+F41+F64+F66+F74+F78+F79</f>
        <v>23.988479999999999</v>
      </c>
      <c r="G24" s="265">
        <f>G25+G41+G64+G66+G74+G78+G79</f>
        <v>65.036580000000001</v>
      </c>
      <c r="H24" s="399">
        <f>H25+H51+H61+H66+H74+H78+H79</f>
        <v>783.98603999999989</v>
      </c>
      <c r="I24" s="441"/>
      <c r="J24" s="272">
        <f>J26+J52+J62+J66+J74+J78+J79</f>
        <v>1.1000000000000001</v>
      </c>
      <c r="K24" s="261">
        <f t="shared" ref="K24:R24" si="1">K26+K41+K64+K66+K74+K78+K79</f>
        <v>11.58333333333333</v>
      </c>
      <c r="L24" s="261">
        <f t="shared" si="1"/>
        <v>0.28083333333333327</v>
      </c>
      <c r="M24" s="261">
        <f t="shared" si="1"/>
        <v>0.82000000000000006</v>
      </c>
      <c r="N24" s="261">
        <f t="shared" si="1"/>
        <v>8.15</v>
      </c>
      <c r="O24" s="261">
        <f t="shared" si="1"/>
        <v>109.10249999999998</v>
      </c>
      <c r="P24" s="261">
        <f t="shared" si="1"/>
        <v>313.1225</v>
      </c>
      <c r="Q24" s="261">
        <f t="shared" si="1"/>
        <v>71.5625</v>
      </c>
      <c r="R24" s="261">
        <f t="shared" si="1"/>
        <v>3.5175000000000001</v>
      </c>
      <c r="S24" s="385"/>
      <c r="T24" s="385"/>
      <c r="U24" s="382"/>
      <c r="V24" s="382"/>
      <c r="W24" s="382"/>
      <c r="X24" s="382"/>
      <c r="Y24" s="382"/>
      <c r="Z24" s="382"/>
      <c r="AA24" s="382"/>
      <c r="AB24" s="382"/>
      <c r="AC24" s="382"/>
    </row>
    <row r="25" spans="1:29" ht="24" customHeight="1">
      <c r="A25" s="628"/>
      <c r="B25" s="628"/>
      <c r="C25" s="628"/>
      <c r="D25" s="628"/>
      <c r="E25" s="270">
        <f>E26-(E26*6/100)</f>
        <v>5.4430699999999987</v>
      </c>
      <c r="F25" s="270">
        <f>F26-(F26*12/100)</f>
        <v>5.078479999999999</v>
      </c>
      <c r="G25" s="270">
        <f>G26-(G26*9/100)</f>
        <v>14.621879999999997</v>
      </c>
      <c r="H25" s="511">
        <f>E25*4+F25*9+G25*4</f>
        <v>125.96611999999998</v>
      </c>
      <c r="I25" s="441"/>
      <c r="J25" s="261"/>
      <c r="K25" s="261"/>
      <c r="L25" s="261"/>
      <c r="M25" s="261"/>
      <c r="N25" s="261"/>
      <c r="O25" s="273"/>
      <c r="P25" s="273"/>
      <c r="Q25" s="261"/>
      <c r="R25" s="261"/>
      <c r="S25" s="385"/>
      <c r="T25" s="385"/>
      <c r="U25" s="382"/>
      <c r="V25" s="382"/>
      <c r="W25" s="382"/>
      <c r="X25" s="382"/>
      <c r="Y25" s="382"/>
      <c r="Z25" s="382"/>
      <c r="AA25" s="382"/>
      <c r="AB25" s="382"/>
      <c r="AC25" s="382"/>
    </row>
    <row r="26" spans="1:29" s="69" customFormat="1" ht="25.5" customHeight="1">
      <c r="A26" s="641" t="s">
        <v>234</v>
      </c>
      <c r="B26" s="641"/>
      <c r="C26" s="641"/>
      <c r="D26" s="323" t="s">
        <v>189</v>
      </c>
      <c r="E26" s="364">
        <f>E27+E28+E29+E30+E31+E32+E33+E34+E35+E36+E38+E39</f>
        <v>5.7904999999999989</v>
      </c>
      <c r="F26" s="364">
        <f>F27+F28+F29+F30+F31+F32+F33+F34+F35+F36+F38+F39</f>
        <v>5.770999999999999</v>
      </c>
      <c r="G26" s="364">
        <f>G27+G28+G29+G30+G31+G32+G33+G34+G35+G36+G38+G39</f>
        <v>16.067999999999998</v>
      </c>
      <c r="H26" s="277">
        <f>E26*4+F26*9+G26*4</f>
        <v>139.37299999999999</v>
      </c>
      <c r="I26" s="506"/>
      <c r="J26" s="512">
        <f>J27+J28+J29+J30+J31+J32+J33+J34+J35+J36+J37+J38+J39</f>
        <v>0</v>
      </c>
      <c r="K26" s="278">
        <v>3.19</v>
      </c>
      <c r="L26" s="278">
        <v>0.05</v>
      </c>
      <c r="M26" s="278">
        <v>0.03</v>
      </c>
      <c r="N26" s="278">
        <v>0.5</v>
      </c>
      <c r="O26" s="278">
        <v>22.83</v>
      </c>
      <c r="P26" s="278">
        <v>62.84</v>
      </c>
      <c r="Q26" s="278">
        <v>13.6</v>
      </c>
      <c r="R26" s="278">
        <v>0.71</v>
      </c>
      <c r="S26" s="385"/>
      <c r="T26" s="396"/>
      <c r="U26" s="382"/>
      <c r="V26" s="382"/>
      <c r="W26" s="382"/>
      <c r="X26" s="382"/>
      <c r="Y26" s="382"/>
      <c r="Z26" s="382"/>
      <c r="AA26" s="382"/>
      <c r="AB26" s="382"/>
      <c r="AC26" s="303"/>
    </row>
    <row r="27" spans="1:29" ht="20.25" customHeight="1">
      <c r="A27" s="310" t="s">
        <v>168</v>
      </c>
      <c r="B27" s="331">
        <f>C27*1.36</f>
        <v>22.44</v>
      </c>
      <c r="C27" s="453">
        <v>16.5</v>
      </c>
      <c r="D27" s="363"/>
      <c r="E27" s="306">
        <f>18.9*C27/100</f>
        <v>3.1184999999999996</v>
      </c>
      <c r="F27" s="259">
        <f>12.4*C27/100</f>
        <v>2.0459999999999998</v>
      </c>
      <c r="G27" s="259">
        <v>0</v>
      </c>
      <c r="H27" s="309"/>
      <c r="I27" s="506">
        <v>0</v>
      </c>
      <c r="J27" s="513">
        <f t="shared" ref="J27:J39" si="2">I27*B27/1000</f>
        <v>0</v>
      </c>
      <c r="K27" s="419"/>
      <c r="L27" s="419"/>
      <c r="M27" s="420"/>
      <c r="N27" s="420"/>
      <c r="O27" s="419"/>
      <c r="P27" s="419"/>
      <c r="Q27" s="397"/>
      <c r="R27" s="397"/>
      <c r="S27" s="385"/>
      <c r="T27" s="385"/>
      <c r="U27" s="382"/>
      <c r="V27" s="382"/>
      <c r="W27" s="382"/>
      <c r="X27" s="382"/>
      <c r="Y27" s="382"/>
      <c r="Z27" s="382"/>
      <c r="AA27" s="382"/>
      <c r="AB27" s="382"/>
      <c r="AC27" s="382"/>
    </row>
    <row r="28" spans="1:29" s="73" customFormat="1" ht="18" customHeight="1">
      <c r="A28" s="293" t="s">
        <v>235</v>
      </c>
      <c r="B28" s="294">
        <f>C28*1.25</f>
        <v>25</v>
      </c>
      <c r="C28" s="165">
        <v>20</v>
      </c>
      <c r="D28" s="275"/>
      <c r="E28" s="276">
        <f>1.8*C28/100</f>
        <v>0.36</v>
      </c>
      <c r="F28" s="276">
        <v>0</v>
      </c>
      <c r="G28" s="276">
        <f>5.4*C28/100</f>
        <v>1.08</v>
      </c>
      <c r="H28" s="277"/>
      <c r="I28" s="508">
        <v>0</v>
      </c>
      <c r="J28" s="513">
        <f t="shared" si="2"/>
        <v>0</v>
      </c>
      <c r="K28" s="292"/>
      <c r="L28" s="292"/>
      <c r="M28" s="292"/>
      <c r="N28" s="292"/>
      <c r="O28" s="292"/>
      <c r="P28" s="292"/>
      <c r="Q28" s="278"/>
      <c r="R28" s="306"/>
      <c r="S28" s="385"/>
      <c r="T28" s="396"/>
      <c r="U28" s="382"/>
      <c r="V28" s="382"/>
      <c r="W28" s="382"/>
      <c r="X28" s="382"/>
      <c r="Y28" s="382"/>
      <c r="Z28" s="382"/>
      <c r="AA28" s="382"/>
      <c r="AB28" s="382"/>
      <c r="AC28" s="303"/>
    </row>
    <row r="29" spans="1:29" s="69" customFormat="1" ht="18" customHeight="1">
      <c r="A29" s="293" t="s">
        <v>46</v>
      </c>
      <c r="B29" s="294">
        <f>C29*1.33</f>
        <v>86.45</v>
      </c>
      <c r="C29" s="280">
        <v>65</v>
      </c>
      <c r="D29" s="286"/>
      <c r="E29" s="318"/>
      <c r="F29" s="318"/>
      <c r="G29" s="318"/>
      <c r="H29" s="283"/>
      <c r="I29" s="506"/>
      <c r="J29" s="513">
        <f t="shared" si="2"/>
        <v>0</v>
      </c>
      <c r="K29" s="292"/>
      <c r="L29" s="292"/>
      <c r="M29" s="292"/>
      <c r="N29" s="292"/>
      <c r="O29" s="292"/>
      <c r="P29" s="292"/>
      <c r="Q29" s="261"/>
      <c r="R29" s="261"/>
      <c r="S29" s="385"/>
      <c r="T29" s="396"/>
      <c r="U29" s="382"/>
      <c r="V29" s="382"/>
      <c r="W29" s="382"/>
      <c r="X29" s="382"/>
      <c r="Y29" s="382"/>
      <c r="Z29" s="382"/>
      <c r="AA29" s="382"/>
      <c r="AB29" s="382"/>
      <c r="AC29" s="303"/>
    </row>
    <row r="30" spans="1:29" ht="18" customHeight="1">
      <c r="A30" s="315" t="s">
        <v>47</v>
      </c>
      <c r="B30" s="312">
        <f>C30*1.43</f>
        <v>92.95</v>
      </c>
      <c r="C30" s="316">
        <v>65</v>
      </c>
      <c r="D30" s="317"/>
      <c r="E30" s="295"/>
      <c r="F30" s="295"/>
      <c r="G30" s="295"/>
      <c r="H30" s="357"/>
      <c r="I30" s="307"/>
      <c r="J30" s="513">
        <f t="shared" si="2"/>
        <v>0</v>
      </c>
      <c r="K30" s="291"/>
      <c r="L30" s="291"/>
      <c r="M30" s="292"/>
      <c r="N30" s="292"/>
      <c r="O30" s="291"/>
      <c r="P30" s="291"/>
      <c r="Q30" s="278"/>
      <c r="R30" s="278"/>
      <c r="S30" s="385"/>
      <c r="T30" s="385"/>
      <c r="U30" s="382"/>
      <c r="V30" s="382"/>
      <c r="W30" s="382"/>
      <c r="X30" s="382"/>
      <c r="Y30" s="382"/>
      <c r="Z30" s="382"/>
      <c r="AA30" s="382"/>
      <c r="AB30" s="382"/>
      <c r="AC30" s="382"/>
    </row>
    <row r="31" spans="1:29" s="69" customFormat="1" ht="15" customHeight="1">
      <c r="A31" s="315" t="s">
        <v>48</v>
      </c>
      <c r="B31" s="312">
        <f>C31*1.54</f>
        <v>100.10000000000001</v>
      </c>
      <c r="C31" s="316">
        <v>65</v>
      </c>
      <c r="D31" s="317"/>
      <c r="E31" s="295"/>
      <c r="F31" s="295"/>
      <c r="G31" s="295"/>
      <c r="H31" s="357"/>
      <c r="I31" s="307"/>
      <c r="J31" s="513">
        <f t="shared" si="2"/>
        <v>0</v>
      </c>
      <c r="K31" s="291"/>
      <c r="L31" s="291"/>
      <c r="M31" s="292"/>
      <c r="N31" s="292"/>
      <c r="O31" s="291"/>
      <c r="P31" s="291"/>
      <c r="Q31" s="301"/>
      <c r="R31" s="301"/>
      <c r="S31" s="385"/>
      <c r="T31" s="396"/>
      <c r="U31" s="382"/>
      <c r="V31" s="382"/>
      <c r="W31" s="382"/>
      <c r="X31" s="382"/>
      <c r="Y31" s="382"/>
      <c r="Z31" s="382"/>
      <c r="AA31" s="382"/>
      <c r="AB31" s="382"/>
      <c r="AC31" s="303"/>
    </row>
    <row r="32" spans="1:29" s="69" customFormat="1" ht="17.25" customHeight="1">
      <c r="A32" s="315" t="s">
        <v>49</v>
      </c>
      <c r="B32" s="312">
        <f>C32*1.67</f>
        <v>108.55</v>
      </c>
      <c r="C32" s="316">
        <v>65</v>
      </c>
      <c r="D32" s="317"/>
      <c r="E32" s="318">
        <f>2*C32/100</f>
        <v>1.3</v>
      </c>
      <c r="F32" s="318">
        <f>0.1*C32/100</f>
        <v>6.5000000000000002E-2</v>
      </c>
      <c r="G32" s="318">
        <f>19.7*C32/100</f>
        <v>12.805</v>
      </c>
      <c r="H32" s="357"/>
      <c r="I32" s="307">
        <v>0</v>
      </c>
      <c r="J32" s="513">
        <f t="shared" si="2"/>
        <v>0</v>
      </c>
      <c r="K32" s="291"/>
      <c r="L32" s="291"/>
      <c r="M32" s="292"/>
      <c r="N32" s="292"/>
      <c r="O32" s="291"/>
      <c r="P32" s="291"/>
      <c r="Q32" s="284"/>
      <c r="R32" s="270"/>
      <c r="S32" s="385"/>
      <c r="T32" s="396"/>
      <c r="U32" s="382"/>
      <c r="V32" s="382"/>
      <c r="W32" s="382"/>
      <c r="X32" s="382"/>
      <c r="Y32" s="382"/>
      <c r="Z32" s="382"/>
      <c r="AA32" s="382"/>
      <c r="AB32" s="382"/>
      <c r="AC32" s="303"/>
    </row>
    <row r="33" spans="1:29" ht="18" customHeight="1">
      <c r="A33" s="293" t="s">
        <v>50</v>
      </c>
      <c r="B33" s="453">
        <f>C33*1.25</f>
        <v>12.5</v>
      </c>
      <c r="C33" s="286">
        <v>10</v>
      </c>
      <c r="D33" s="280"/>
      <c r="E33" s="318"/>
      <c r="F33" s="318"/>
      <c r="G33" s="318"/>
      <c r="H33" s="277"/>
      <c r="I33" s="284"/>
      <c r="J33" s="513">
        <f t="shared" si="2"/>
        <v>0</v>
      </c>
      <c r="K33" s="292"/>
      <c r="L33" s="292"/>
      <c r="M33" s="292"/>
      <c r="N33" s="292"/>
      <c r="O33" s="292"/>
      <c r="P33" s="292"/>
      <c r="Q33" s="284"/>
      <c r="R33" s="284"/>
      <c r="S33" s="385"/>
      <c r="T33" s="385"/>
      <c r="U33" s="382"/>
      <c r="V33" s="382"/>
      <c r="W33" s="382"/>
      <c r="X33" s="382"/>
      <c r="Y33" s="382"/>
      <c r="Z33" s="382"/>
      <c r="AA33" s="382"/>
      <c r="AB33" s="382"/>
      <c r="AC33" s="382"/>
    </row>
    <row r="34" spans="1:29" s="69" customFormat="1" ht="18.75" customHeight="1">
      <c r="A34" s="342" t="s">
        <v>51</v>
      </c>
      <c r="B34" s="317">
        <f>C34*1.33</f>
        <v>13.3</v>
      </c>
      <c r="C34" s="317">
        <v>10</v>
      </c>
      <c r="D34" s="316"/>
      <c r="E34" s="318">
        <f>1.3*C34/100</f>
        <v>0.13</v>
      </c>
      <c r="F34" s="318">
        <f>0.1*C34/100</f>
        <v>0.01</v>
      </c>
      <c r="G34" s="318">
        <f>7*C34/100</f>
        <v>0.7</v>
      </c>
      <c r="H34" s="260"/>
      <c r="I34" s="270">
        <v>0</v>
      </c>
      <c r="J34" s="513">
        <f t="shared" si="2"/>
        <v>0</v>
      </c>
      <c r="K34" s="291"/>
      <c r="L34" s="291"/>
      <c r="M34" s="292"/>
      <c r="N34" s="292"/>
      <c r="O34" s="291"/>
      <c r="P34" s="291"/>
      <c r="Q34" s="284"/>
      <c r="R34" s="270"/>
      <c r="S34" s="385"/>
      <c r="T34" s="396"/>
      <c r="U34" s="382"/>
      <c r="V34" s="382"/>
      <c r="W34" s="382"/>
      <c r="X34" s="382"/>
      <c r="Y34" s="382"/>
      <c r="Z34" s="382"/>
      <c r="AA34" s="382"/>
      <c r="AB34" s="382"/>
      <c r="AC34" s="303"/>
    </row>
    <row r="35" spans="1:29" s="69" customFormat="1" ht="17.25" customHeight="1">
      <c r="A35" s="279" t="s">
        <v>52</v>
      </c>
      <c r="B35" s="286">
        <f>C35*1.19</f>
        <v>11.899999999999999</v>
      </c>
      <c r="C35" s="286">
        <v>10</v>
      </c>
      <c r="D35" s="280"/>
      <c r="E35" s="318">
        <f>1.7*C35/100</f>
        <v>0.17</v>
      </c>
      <c r="F35" s="288">
        <v>0</v>
      </c>
      <c r="G35" s="288">
        <f>9.5*C35/100</f>
        <v>0.95</v>
      </c>
      <c r="H35" s="277"/>
      <c r="I35" s="284">
        <v>0</v>
      </c>
      <c r="J35" s="513">
        <f t="shared" si="2"/>
        <v>0</v>
      </c>
      <c r="K35" s="292"/>
      <c r="L35" s="292"/>
      <c r="M35" s="292"/>
      <c r="N35" s="292"/>
      <c r="O35" s="292"/>
      <c r="P35" s="292"/>
      <c r="Q35" s="431"/>
      <c r="R35" s="431"/>
      <c r="S35" s="385"/>
      <c r="T35" s="396"/>
      <c r="U35" s="382"/>
      <c r="V35" s="382"/>
      <c r="W35" s="382"/>
      <c r="X35" s="382"/>
      <c r="Y35" s="382"/>
      <c r="Z35" s="382"/>
      <c r="AA35" s="382"/>
      <c r="AB35" s="382"/>
      <c r="AC35" s="303"/>
    </row>
    <row r="36" spans="1:29" s="69" customFormat="1" ht="16.5" customHeight="1">
      <c r="A36" s="293" t="s">
        <v>236</v>
      </c>
      <c r="B36" s="294">
        <f>C36*1.82</f>
        <v>27.3</v>
      </c>
      <c r="C36" s="294">
        <v>15</v>
      </c>
      <c r="D36" s="275"/>
      <c r="E36" s="318">
        <f>2.8*C36/100</f>
        <v>0.42</v>
      </c>
      <c r="F36" s="288">
        <v>0</v>
      </c>
      <c r="G36" s="288">
        <f>1.3*C36/100</f>
        <v>0.19500000000000001</v>
      </c>
      <c r="H36" s="320"/>
      <c r="I36" s="301">
        <v>0</v>
      </c>
      <c r="J36" s="513">
        <f t="shared" si="2"/>
        <v>0</v>
      </c>
      <c r="K36" s="292"/>
      <c r="L36" s="292"/>
      <c r="M36" s="292"/>
      <c r="N36" s="292"/>
      <c r="O36" s="292"/>
      <c r="P36" s="292"/>
      <c r="Q36" s="431"/>
      <c r="R36" s="431"/>
      <c r="S36" s="385"/>
      <c r="T36" s="396"/>
      <c r="U36" s="382"/>
      <c r="V36" s="382"/>
      <c r="W36" s="382"/>
      <c r="X36" s="382"/>
      <c r="Y36" s="382"/>
      <c r="Z36" s="382"/>
      <c r="AA36" s="382"/>
      <c r="AB36" s="382"/>
      <c r="AC36" s="303"/>
    </row>
    <row r="37" spans="1:29" s="69" customFormat="1" ht="16.5" customHeight="1">
      <c r="A37" s="293" t="s">
        <v>32</v>
      </c>
      <c r="B37" s="294">
        <v>1</v>
      </c>
      <c r="C37" s="294">
        <v>1</v>
      </c>
      <c r="D37" s="275"/>
      <c r="E37" s="318"/>
      <c r="F37" s="288"/>
      <c r="G37" s="288"/>
      <c r="H37" s="320"/>
      <c r="I37" s="301">
        <v>0</v>
      </c>
      <c r="J37" s="513">
        <f t="shared" si="2"/>
        <v>0</v>
      </c>
      <c r="K37" s="292"/>
      <c r="L37" s="292"/>
      <c r="M37" s="292"/>
      <c r="N37" s="292"/>
      <c r="O37" s="292"/>
      <c r="P37" s="292"/>
      <c r="Q37" s="431"/>
      <c r="R37" s="431"/>
      <c r="S37" s="385"/>
      <c r="T37" s="396"/>
      <c r="U37" s="382"/>
      <c r="V37" s="382"/>
      <c r="W37" s="382"/>
      <c r="X37" s="382"/>
      <c r="Y37" s="382"/>
      <c r="Z37" s="382"/>
      <c r="AA37" s="382"/>
      <c r="AB37" s="382"/>
      <c r="AC37" s="303"/>
    </row>
    <row r="38" spans="1:29" s="69" customFormat="1" ht="17.25" customHeight="1">
      <c r="A38" s="279" t="s">
        <v>33</v>
      </c>
      <c r="B38" s="286">
        <v>2</v>
      </c>
      <c r="C38" s="286">
        <v>2</v>
      </c>
      <c r="D38" s="280"/>
      <c r="E38" s="288">
        <f>0.6*C38/100</f>
        <v>1.2E-2</v>
      </c>
      <c r="F38" s="288">
        <f>82.5*C38/100</f>
        <v>1.65</v>
      </c>
      <c r="G38" s="288">
        <f>0.9*C38/100</f>
        <v>1.8000000000000002E-2</v>
      </c>
      <c r="H38" s="277"/>
      <c r="I38" s="284">
        <v>0</v>
      </c>
      <c r="J38" s="513">
        <f t="shared" si="2"/>
        <v>0</v>
      </c>
      <c r="K38" s="291"/>
      <c r="L38" s="291"/>
      <c r="M38" s="292"/>
      <c r="N38" s="292"/>
      <c r="O38" s="291"/>
      <c r="P38" s="291"/>
      <c r="Q38" s="390"/>
      <c r="R38" s="390"/>
      <c r="S38" s="385"/>
      <c r="T38" s="396"/>
      <c r="U38" s="382"/>
      <c r="V38" s="382"/>
      <c r="W38" s="382"/>
      <c r="X38" s="382"/>
      <c r="Y38" s="382"/>
      <c r="Z38" s="382"/>
      <c r="AA38" s="382"/>
      <c r="AB38" s="382"/>
      <c r="AC38" s="303"/>
    </row>
    <row r="39" spans="1:29" s="69" customFormat="1" ht="16.5" customHeight="1">
      <c r="A39" s="315" t="s">
        <v>64</v>
      </c>
      <c r="B39" s="287">
        <v>10</v>
      </c>
      <c r="C39" s="287">
        <v>10</v>
      </c>
      <c r="D39" s="287"/>
      <c r="E39" s="288">
        <f>2.8*C39/100</f>
        <v>0.28000000000000003</v>
      </c>
      <c r="F39" s="313">
        <f>20*C39/100</f>
        <v>2</v>
      </c>
      <c r="G39" s="313">
        <f>3.2*C39/100</f>
        <v>0.32</v>
      </c>
      <c r="H39" s="314"/>
      <c r="I39" s="307">
        <v>0</v>
      </c>
      <c r="J39" s="513">
        <f t="shared" si="2"/>
        <v>0</v>
      </c>
      <c r="K39" s="291"/>
      <c r="L39" s="291"/>
      <c r="M39" s="292"/>
      <c r="N39" s="292"/>
      <c r="O39" s="291"/>
      <c r="P39" s="291"/>
      <c r="Q39" s="295"/>
      <c r="R39" s="295"/>
      <c r="S39" s="385"/>
      <c r="T39" s="396"/>
      <c r="U39" s="382"/>
      <c r="V39" s="382"/>
      <c r="W39" s="382"/>
      <c r="X39" s="382"/>
      <c r="Y39" s="382"/>
      <c r="Z39" s="382"/>
      <c r="AA39" s="382"/>
      <c r="AB39" s="382"/>
      <c r="AC39" s="303"/>
    </row>
    <row r="40" spans="1:29" s="69" customFormat="1" ht="21.75" customHeight="1">
      <c r="A40" s="645"/>
      <c r="B40" s="645"/>
      <c r="C40" s="645"/>
      <c r="D40" s="287"/>
      <c r="E40" s="364">
        <f>E41-(E41*6/100)</f>
        <v>25.435459999999999</v>
      </c>
      <c r="F40" s="313">
        <f>F41-(F41*12/100)</f>
        <v>11.8756</v>
      </c>
      <c r="G40" s="313">
        <f>G41-(G41*9/100)</f>
        <v>7.30002</v>
      </c>
      <c r="H40" s="511">
        <f>E40*4+F40*9+G40*4</f>
        <v>237.82231999999999</v>
      </c>
      <c r="I40" s="307"/>
      <c r="J40" s="513"/>
      <c r="K40" s="291"/>
      <c r="L40" s="291"/>
      <c r="M40" s="292"/>
      <c r="N40" s="292"/>
      <c r="O40" s="291"/>
      <c r="P40" s="291"/>
      <c r="Q40" s="295"/>
      <c r="R40" s="295"/>
      <c r="S40" s="385"/>
      <c r="T40" s="396"/>
      <c r="U40" s="382"/>
      <c r="V40" s="382"/>
      <c r="W40" s="382"/>
      <c r="X40" s="382"/>
      <c r="Y40" s="382"/>
      <c r="Z40" s="382"/>
      <c r="AA40" s="382"/>
      <c r="AB40" s="382"/>
      <c r="AC40" s="303"/>
    </row>
    <row r="41" spans="1:29" ht="20.25" customHeight="1">
      <c r="A41" s="638" t="s">
        <v>237</v>
      </c>
      <c r="B41" s="638"/>
      <c r="C41" s="638"/>
      <c r="D41" s="514" t="s">
        <v>238</v>
      </c>
      <c r="E41" s="259">
        <f>E42+E43+E44+E45+E46+E47+E48+E49</f>
        <v>27.059000000000001</v>
      </c>
      <c r="F41" s="259">
        <f>F42+F43+F44+F45+F46+F47+F48+F49</f>
        <v>13.495000000000001</v>
      </c>
      <c r="G41" s="259">
        <f>G42+G43+G44+G45+G46+G47+G48+G49</f>
        <v>8.0220000000000002</v>
      </c>
      <c r="H41" s="260">
        <f>E41*4+F41*9+G41*4</f>
        <v>261.77900000000005</v>
      </c>
      <c r="I41" s="306"/>
      <c r="J41" s="278">
        <f>J42+J43+J44+J45+J46+J47+J48+J49</f>
        <v>0</v>
      </c>
      <c r="K41" s="306">
        <v>0.06</v>
      </c>
      <c r="L41" s="278">
        <v>0.14000000000000001</v>
      </c>
      <c r="M41" s="278">
        <v>0.79</v>
      </c>
      <c r="N41" s="278">
        <v>2.74</v>
      </c>
      <c r="O41" s="278">
        <v>33.51</v>
      </c>
      <c r="P41" s="278">
        <v>172.45</v>
      </c>
      <c r="Q41" s="278">
        <v>27.29</v>
      </c>
      <c r="R41" s="278">
        <v>1.26</v>
      </c>
      <c r="S41" s="385"/>
      <c r="T41" s="385"/>
      <c r="U41" s="382"/>
      <c r="V41" s="382"/>
      <c r="W41" s="382"/>
      <c r="X41" s="382"/>
      <c r="Y41" s="382"/>
      <c r="Z41" s="382"/>
      <c r="AA41" s="382"/>
      <c r="AB41" s="382"/>
      <c r="AC41" s="382"/>
    </row>
    <row r="42" spans="1:29" ht="39" customHeight="1">
      <c r="A42" s="310" t="s">
        <v>95</v>
      </c>
      <c r="B42" s="401">
        <f>C42*1.35</f>
        <v>175.5</v>
      </c>
      <c r="C42" s="312">
        <v>130</v>
      </c>
      <c r="D42" s="287"/>
      <c r="E42" s="288">
        <f>15.9*C42/100</f>
        <v>20.67</v>
      </c>
      <c r="F42" s="288">
        <f>0.7*C42/100</f>
        <v>0.91</v>
      </c>
      <c r="G42" s="288">
        <f>0*C42/100</f>
        <v>0</v>
      </c>
      <c r="H42" s="314"/>
      <c r="I42" s="307"/>
      <c r="J42" s="307">
        <f t="shared" ref="J42:J49" si="3">I42*B42/1000</f>
        <v>0</v>
      </c>
      <c r="K42" s="291"/>
      <c r="L42" s="291"/>
      <c r="M42" s="292"/>
      <c r="N42" s="292"/>
      <c r="O42" s="291"/>
      <c r="P42" s="291"/>
      <c r="Q42" s="278"/>
      <c r="R42" s="278"/>
      <c r="S42" s="385"/>
      <c r="T42" s="385"/>
      <c r="U42" s="382"/>
      <c r="V42" s="382"/>
      <c r="W42" s="382"/>
      <c r="X42" s="382"/>
      <c r="Y42" s="382"/>
      <c r="Z42" s="382"/>
      <c r="AA42" s="382"/>
      <c r="AB42" s="382"/>
      <c r="AC42" s="382"/>
    </row>
    <row r="43" spans="1:29" s="69" customFormat="1" ht="17.25" customHeight="1">
      <c r="A43" s="279" t="s">
        <v>36</v>
      </c>
      <c r="B43" s="294">
        <v>5</v>
      </c>
      <c r="C43" s="294">
        <v>5</v>
      </c>
      <c r="D43" s="287"/>
      <c r="E43" s="295">
        <f>11.3*C43/100</f>
        <v>0.56499999999999995</v>
      </c>
      <c r="F43" s="295">
        <f>0.7*C43/100</f>
        <v>3.5000000000000003E-2</v>
      </c>
      <c r="G43" s="295">
        <f>73.3*C43/100</f>
        <v>3.665</v>
      </c>
      <c r="H43" s="320"/>
      <c r="I43" s="301"/>
      <c r="J43" s="434">
        <f t="shared" si="3"/>
        <v>0</v>
      </c>
      <c r="K43" s="292"/>
      <c r="L43" s="292"/>
      <c r="M43" s="292"/>
      <c r="N43" s="292"/>
      <c r="O43" s="292"/>
      <c r="P43" s="292"/>
      <c r="Q43" s="295"/>
      <c r="R43" s="295"/>
      <c r="S43" s="385"/>
      <c r="T43" s="396"/>
      <c r="U43" s="382"/>
      <c r="V43" s="382"/>
      <c r="W43" s="382"/>
      <c r="X43" s="382"/>
      <c r="Y43" s="382"/>
      <c r="Z43" s="382"/>
      <c r="AA43" s="382"/>
      <c r="AB43" s="382"/>
      <c r="AC43" s="303"/>
    </row>
    <row r="44" spans="1:29" s="69" customFormat="1" ht="16.5" customHeight="1">
      <c r="A44" s="293" t="s">
        <v>52</v>
      </c>
      <c r="B44" s="294">
        <f>C44*1.19</f>
        <v>14.28</v>
      </c>
      <c r="C44" s="294">
        <v>12</v>
      </c>
      <c r="D44" s="287"/>
      <c r="E44" s="318">
        <f>1.7*C44/100</f>
        <v>0.20399999999999999</v>
      </c>
      <c r="F44" s="288">
        <v>0</v>
      </c>
      <c r="G44" s="288">
        <f>9.5*C44/100</f>
        <v>1.1399999999999999</v>
      </c>
      <c r="H44" s="320"/>
      <c r="I44" s="301"/>
      <c r="J44" s="434">
        <f t="shared" si="3"/>
        <v>0</v>
      </c>
      <c r="K44" s="292"/>
      <c r="L44" s="292"/>
      <c r="M44" s="292"/>
      <c r="N44" s="292"/>
      <c r="O44" s="292"/>
      <c r="P44" s="292"/>
      <c r="Q44" s="295"/>
      <c r="R44" s="295"/>
      <c r="S44" s="385"/>
      <c r="T44" s="396"/>
      <c r="U44" s="382"/>
      <c r="V44" s="382"/>
      <c r="W44" s="382"/>
      <c r="X44" s="382"/>
      <c r="Y44" s="382"/>
      <c r="Z44" s="382"/>
      <c r="AA44" s="382"/>
      <c r="AB44" s="382"/>
      <c r="AC44" s="303"/>
    </row>
    <row r="45" spans="1:29" s="69" customFormat="1" ht="15.75" customHeight="1">
      <c r="A45" s="342" t="s">
        <v>30</v>
      </c>
      <c r="B45" s="316">
        <v>6</v>
      </c>
      <c r="C45" s="316">
        <v>6</v>
      </c>
      <c r="D45" s="287"/>
      <c r="E45" s="288">
        <f>2.5*C45/100</f>
        <v>0.15</v>
      </c>
      <c r="F45" s="288">
        <f>3*C45/100</f>
        <v>0.18</v>
      </c>
      <c r="G45" s="288">
        <f>4.7*C45/100</f>
        <v>0.28200000000000003</v>
      </c>
      <c r="H45" s="357"/>
      <c r="I45" s="270"/>
      <c r="J45" s="434">
        <f t="shared" si="3"/>
        <v>0</v>
      </c>
      <c r="K45" s="291"/>
      <c r="L45" s="291"/>
      <c r="M45" s="292"/>
      <c r="N45" s="292"/>
      <c r="O45" s="291"/>
      <c r="P45" s="291"/>
      <c r="Q45" s="306"/>
      <c r="R45" s="306"/>
      <c r="S45" s="385"/>
      <c r="T45" s="396"/>
      <c r="U45" s="382"/>
      <c r="V45" s="382"/>
      <c r="W45" s="382"/>
      <c r="X45" s="382"/>
      <c r="Y45" s="382"/>
      <c r="Z45" s="382"/>
      <c r="AA45" s="382"/>
      <c r="AB45" s="382"/>
      <c r="AC45" s="303"/>
    </row>
    <row r="46" spans="1:29" s="69" customFormat="1" ht="16.5" customHeight="1">
      <c r="A46" s="342" t="s">
        <v>127</v>
      </c>
      <c r="B46" s="312">
        <v>20</v>
      </c>
      <c r="C46" s="312">
        <v>20</v>
      </c>
      <c r="D46" s="287"/>
      <c r="E46" s="313">
        <f>12.7*C46/100</f>
        <v>2.54</v>
      </c>
      <c r="F46" s="313">
        <f>11.5*C46/100</f>
        <v>2.2999999999999998</v>
      </c>
      <c r="G46" s="313">
        <f>0.7*C46/100</f>
        <v>0.14000000000000001</v>
      </c>
      <c r="H46" s="314"/>
      <c r="I46" s="307"/>
      <c r="J46" s="434">
        <f t="shared" si="3"/>
        <v>0</v>
      </c>
      <c r="K46" s="291"/>
      <c r="L46" s="291"/>
      <c r="M46" s="292"/>
      <c r="N46" s="292"/>
      <c r="O46" s="291"/>
      <c r="P46" s="291"/>
      <c r="Q46" s="291"/>
      <c r="R46" s="291"/>
      <c r="S46" s="385"/>
      <c r="T46" s="396"/>
      <c r="U46" s="382"/>
      <c r="V46" s="382"/>
      <c r="W46" s="382"/>
      <c r="X46" s="382"/>
      <c r="Y46" s="382"/>
      <c r="Z46" s="382"/>
      <c r="AA46" s="382"/>
      <c r="AB46" s="382"/>
      <c r="AC46" s="303"/>
    </row>
    <row r="47" spans="1:29" s="69" customFormat="1" ht="17.25" customHeight="1">
      <c r="A47" s="293" t="s">
        <v>239</v>
      </c>
      <c r="B47" s="294">
        <v>10</v>
      </c>
      <c r="C47" s="294">
        <v>10</v>
      </c>
      <c r="D47" s="287"/>
      <c r="E47" s="288">
        <f>29*C47/100</f>
        <v>2.9</v>
      </c>
      <c r="F47" s="288">
        <f>9.5*C47/100</f>
        <v>0.95</v>
      </c>
      <c r="G47" s="288">
        <f>27.5*C47/100</f>
        <v>2.75</v>
      </c>
      <c r="H47" s="320"/>
      <c r="I47" s="301"/>
      <c r="J47" s="434">
        <f t="shared" si="3"/>
        <v>0</v>
      </c>
      <c r="K47" s="292"/>
      <c r="L47" s="292"/>
      <c r="M47" s="292"/>
      <c r="N47" s="292"/>
      <c r="O47" s="292"/>
      <c r="P47" s="292"/>
      <c r="Q47" s="291"/>
      <c r="R47" s="291"/>
      <c r="S47" s="385"/>
      <c r="T47" s="396"/>
      <c r="U47" s="382"/>
      <c r="V47" s="382"/>
      <c r="W47" s="382"/>
      <c r="X47" s="382"/>
      <c r="Y47" s="382"/>
      <c r="Z47" s="382"/>
      <c r="AA47" s="382"/>
      <c r="AB47" s="382"/>
      <c r="AC47" s="303"/>
    </row>
    <row r="48" spans="1:29" ht="17.25" customHeight="1">
      <c r="A48" s="293" t="s">
        <v>96</v>
      </c>
      <c r="B48" s="294">
        <v>5</v>
      </c>
      <c r="C48" s="294">
        <v>5</v>
      </c>
      <c r="D48" s="165"/>
      <c r="E48" s="282">
        <v>0</v>
      </c>
      <c r="F48" s="282">
        <f>99.9*C48/100</f>
        <v>4.9950000000000001</v>
      </c>
      <c r="G48" s="282">
        <v>0</v>
      </c>
      <c r="H48" s="320"/>
      <c r="I48" s="301"/>
      <c r="J48" s="434">
        <f t="shared" si="3"/>
        <v>0</v>
      </c>
      <c r="K48" s="292"/>
      <c r="L48" s="292"/>
      <c r="M48" s="292"/>
      <c r="N48" s="292"/>
      <c r="O48" s="292"/>
      <c r="P48" s="292"/>
      <c r="Q48" s="291"/>
      <c r="R48" s="291"/>
      <c r="S48" s="385"/>
      <c r="T48" s="385"/>
      <c r="U48" s="382"/>
      <c r="V48" s="382"/>
      <c r="W48" s="382"/>
      <c r="X48" s="382"/>
      <c r="Y48" s="382"/>
      <c r="Z48" s="382"/>
      <c r="AA48" s="382"/>
      <c r="AB48" s="382"/>
      <c r="AC48" s="382"/>
    </row>
    <row r="49" spans="1:29" s="69" customFormat="1" ht="15.75" customHeight="1">
      <c r="A49" s="293" t="s">
        <v>53</v>
      </c>
      <c r="B49" s="312">
        <v>5</v>
      </c>
      <c r="C49" s="312">
        <v>5</v>
      </c>
      <c r="D49" s="287"/>
      <c r="E49" s="288">
        <f>0.6*C49/100</f>
        <v>0.03</v>
      </c>
      <c r="F49" s="288">
        <f>82.5*C49/100</f>
        <v>4.125</v>
      </c>
      <c r="G49" s="288">
        <f>0.9*C49/100</f>
        <v>4.4999999999999998E-2</v>
      </c>
      <c r="H49" s="314"/>
      <c r="I49" s="307"/>
      <c r="J49" s="434">
        <f t="shared" si="3"/>
        <v>0</v>
      </c>
      <c r="K49" s="291"/>
      <c r="L49" s="291"/>
      <c r="M49" s="292"/>
      <c r="N49" s="292"/>
      <c r="O49" s="291"/>
      <c r="P49" s="291"/>
      <c r="Q49" s="278"/>
      <c r="R49" s="278"/>
      <c r="S49" s="385"/>
      <c r="T49" s="396"/>
      <c r="U49" s="382"/>
      <c r="V49" s="382"/>
      <c r="W49" s="382"/>
      <c r="X49" s="382"/>
      <c r="Y49" s="382"/>
      <c r="Z49" s="382"/>
      <c r="AA49" s="382"/>
      <c r="AB49" s="382"/>
      <c r="AC49" s="303"/>
    </row>
    <row r="50" spans="1:29" s="69" customFormat="1" ht="18" customHeight="1">
      <c r="A50" s="653" t="s">
        <v>240</v>
      </c>
      <c r="B50" s="653"/>
      <c r="C50" s="653"/>
      <c r="D50" s="653"/>
      <c r="E50" s="653"/>
      <c r="F50" s="653"/>
      <c r="G50" s="653"/>
      <c r="H50" s="653"/>
      <c r="I50" s="653"/>
      <c r="J50" s="653"/>
      <c r="K50" s="653"/>
      <c r="L50" s="653"/>
      <c r="M50" s="653"/>
      <c r="N50" s="653"/>
      <c r="O50" s="653"/>
      <c r="P50" s="653"/>
      <c r="Q50" s="653"/>
      <c r="R50" s="653"/>
      <c r="S50" s="382"/>
      <c r="T50" s="396"/>
      <c r="U50" s="382"/>
      <c r="V50" s="382"/>
      <c r="W50" s="382"/>
      <c r="X50" s="382"/>
      <c r="Y50" s="382"/>
      <c r="Z50" s="382"/>
      <c r="AA50" s="382"/>
      <c r="AB50" s="382"/>
      <c r="AC50" s="303"/>
    </row>
    <row r="51" spans="1:29" s="519" customFormat="1" ht="18" customHeight="1">
      <c r="A51" s="132"/>
      <c r="B51" s="132"/>
      <c r="C51" s="132"/>
      <c r="D51" s="132"/>
      <c r="E51" s="364">
        <f>E52-(E52*6/100)</f>
        <v>39.101179999999992</v>
      </c>
      <c r="F51" s="313">
        <f>F52-(F52*12/100)</f>
        <v>7.9710400000000003</v>
      </c>
      <c r="G51" s="313">
        <f>G52-(G52*9/100)</f>
        <v>20.913619999999998</v>
      </c>
      <c r="H51" s="511">
        <f>E51*4+F51*9+G51*4</f>
        <v>311.79855999999995</v>
      </c>
      <c r="I51" s="515"/>
      <c r="J51" s="515"/>
      <c r="K51" s="515"/>
      <c r="L51" s="515"/>
      <c r="M51" s="515"/>
      <c r="N51" s="515"/>
      <c r="O51" s="515"/>
      <c r="P51" s="515"/>
      <c r="Q51" s="515"/>
      <c r="R51" s="515"/>
      <c r="S51" s="516"/>
      <c r="T51" s="517"/>
      <c r="U51" s="516"/>
      <c r="V51" s="516"/>
      <c r="W51" s="516"/>
      <c r="X51" s="516"/>
      <c r="Y51" s="516"/>
      <c r="Z51" s="516"/>
      <c r="AA51" s="516"/>
      <c r="AB51" s="516"/>
      <c r="AC51" s="518"/>
    </row>
    <row r="52" spans="1:29" ht="21" customHeight="1">
      <c r="A52" s="520" t="s">
        <v>241</v>
      </c>
      <c r="B52" s="521"/>
      <c r="C52" s="521"/>
      <c r="D52" s="522">
        <v>100</v>
      </c>
      <c r="E52" s="259">
        <f>E53+E54+E55+E56+E57+E58+E59+E60</f>
        <v>41.596999999999994</v>
      </c>
      <c r="F52" s="259">
        <f>F53+F54+F55+F56+F57+F58+F59+F60</f>
        <v>9.0579999999999998</v>
      </c>
      <c r="G52" s="259">
        <f>G53+G54+G55+G56+G57+G58+G59+G60</f>
        <v>22.981999999999999</v>
      </c>
      <c r="H52" s="260">
        <f>E52*4+F52*9+G52*4</f>
        <v>339.83799999999997</v>
      </c>
      <c r="I52" s="516"/>
      <c r="J52" s="516"/>
      <c r="K52" s="516"/>
      <c r="L52" s="516"/>
      <c r="M52" s="516"/>
      <c r="N52" s="516"/>
      <c r="O52" s="516"/>
      <c r="P52" s="516"/>
      <c r="Q52" s="516"/>
      <c r="R52" s="516"/>
      <c r="S52" s="382"/>
      <c r="T52" s="385"/>
      <c r="U52" s="382"/>
      <c r="V52" s="382"/>
      <c r="W52" s="382"/>
      <c r="X52" s="382"/>
      <c r="Y52" s="382"/>
      <c r="Z52" s="382"/>
      <c r="AA52" s="382"/>
      <c r="AB52" s="382"/>
      <c r="AC52" s="382"/>
    </row>
    <row r="53" spans="1:29" ht="26.1" customHeight="1">
      <c r="A53" s="310" t="s">
        <v>95</v>
      </c>
      <c r="B53" s="401">
        <f>C53*1.35</f>
        <v>108</v>
      </c>
      <c r="C53" s="312">
        <v>80</v>
      </c>
      <c r="D53" s="287"/>
      <c r="E53" s="382"/>
      <c r="F53" s="382"/>
      <c r="G53" s="382"/>
      <c r="H53" s="382"/>
      <c r="I53" s="382"/>
      <c r="J53" s="382"/>
      <c r="K53" s="382"/>
      <c r="L53" s="382"/>
      <c r="M53" s="382"/>
      <c r="N53" s="382"/>
      <c r="O53" s="382"/>
      <c r="P53" s="382"/>
      <c r="Q53" s="382"/>
      <c r="R53" s="382"/>
      <c r="S53" s="382"/>
      <c r="T53" s="385"/>
      <c r="U53" s="382"/>
      <c r="V53" s="382"/>
      <c r="W53" s="382"/>
      <c r="X53" s="382"/>
      <c r="Y53" s="382"/>
      <c r="Z53" s="382"/>
      <c r="AA53" s="382"/>
      <c r="AB53" s="382"/>
      <c r="AC53" s="382"/>
    </row>
    <row r="54" spans="1:29" ht="28.5" customHeight="1">
      <c r="A54" s="310" t="s">
        <v>242</v>
      </c>
      <c r="B54" s="523">
        <v>108</v>
      </c>
      <c r="C54" s="312">
        <v>80</v>
      </c>
      <c r="D54" s="514"/>
      <c r="E54" s="288">
        <f>51.3*C54/100</f>
        <v>41.04</v>
      </c>
      <c r="F54" s="288">
        <f>8.8*C54/100</f>
        <v>7.04</v>
      </c>
      <c r="G54" s="288">
        <f>25.2*C54/100</f>
        <v>20.16</v>
      </c>
      <c r="H54" s="260"/>
      <c r="I54" s="270">
        <v>0</v>
      </c>
      <c r="J54" s="306">
        <f>I54*B54/1000</f>
        <v>0</v>
      </c>
      <c r="K54" s="306"/>
      <c r="L54" s="306"/>
      <c r="M54" s="306"/>
      <c r="N54" s="306"/>
      <c r="O54" s="306"/>
      <c r="P54" s="306"/>
      <c r="Q54" s="291"/>
      <c r="R54" s="291"/>
      <c r="S54" s="385"/>
      <c r="T54" s="385"/>
      <c r="U54" s="382"/>
      <c r="V54" s="382"/>
      <c r="W54" s="382"/>
      <c r="X54" s="382"/>
      <c r="Y54" s="382"/>
      <c r="Z54" s="382"/>
      <c r="AA54" s="382"/>
      <c r="AB54" s="382"/>
      <c r="AC54" s="382"/>
    </row>
    <row r="55" spans="1:29" s="69" customFormat="1" ht="18.75" customHeight="1">
      <c r="A55" s="293" t="s">
        <v>96</v>
      </c>
      <c r="B55" s="294">
        <v>2</v>
      </c>
      <c r="C55" s="294">
        <v>2</v>
      </c>
      <c r="D55" s="514"/>
      <c r="E55" s="282">
        <v>0</v>
      </c>
      <c r="F55" s="282">
        <f>99.9*C55/100</f>
        <v>1.9980000000000002</v>
      </c>
      <c r="G55" s="282">
        <v>0</v>
      </c>
      <c r="H55" s="260"/>
      <c r="I55" s="270">
        <v>0</v>
      </c>
      <c r="J55" s="306">
        <f>I55*B55/1000</f>
        <v>0</v>
      </c>
      <c r="K55" s="278"/>
      <c r="L55" s="278"/>
      <c r="M55" s="278"/>
      <c r="N55" s="278"/>
      <c r="O55" s="278"/>
      <c r="P55" s="278"/>
      <c r="Q55" s="301"/>
      <c r="R55" s="301"/>
      <c r="S55" s="385"/>
      <c r="T55" s="396"/>
      <c r="U55" s="382"/>
      <c r="V55" s="382"/>
      <c r="W55" s="382"/>
      <c r="X55" s="382"/>
      <c r="Y55" s="382"/>
      <c r="Z55" s="382"/>
      <c r="AA55" s="382"/>
      <c r="AB55" s="382"/>
      <c r="AC55" s="303"/>
    </row>
    <row r="56" spans="1:29" ht="16.5" customHeight="1">
      <c r="A56" s="293" t="s">
        <v>50</v>
      </c>
      <c r="B56" s="453">
        <f>C56*1.25</f>
        <v>25</v>
      </c>
      <c r="C56" s="286">
        <v>20</v>
      </c>
      <c r="D56" s="280"/>
      <c r="E56" s="318"/>
      <c r="F56" s="318"/>
      <c r="G56" s="318"/>
      <c r="H56" s="516"/>
      <c r="I56" s="516"/>
      <c r="J56" s="516"/>
      <c r="K56" s="278"/>
      <c r="L56" s="278"/>
      <c r="M56" s="278"/>
      <c r="N56" s="278"/>
      <c r="O56" s="278"/>
      <c r="P56" s="278"/>
      <c r="Q56" s="353"/>
      <c r="R56" s="484"/>
      <c r="S56" s="385"/>
      <c r="T56" s="385"/>
      <c r="U56" s="382"/>
      <c r="V56" s="382"/>
      <c r="W56" s="382"/>
      <c r="X56" s="382"/>
      <c r="Y56" s="382"/>
      <c r="Z56" s="382"/>
      <c r="AA56" s="382"/>
      <c r="AB56" s="382"/>
      <c r="AC56" s="382"/>
    </row>
    <row r="57" spans="1:29" ht="20.25" customHeight="1">
      <c r="A57" s="342" t="s">
        <v>51</v>
      </c>
      <c r="B57" s="317">
        <f>C57*1.33</f>
        <v>26.6</v>
      </c>
      <c r="C57" s="286">
        <v>20</v>
      </c>
      <c r="D57" s="316"/>
      <c r="E57" s="318">
        <f>1.3*C57/100</f>
        <v>0.26</v>
      </c>
      <c r="F57" s="318">
        <f>0.1*C57/100</f>
        <v>0.02</v>
      </c>
      <c r="G57" s="318">
        <f>7*C57/100</f>
        <v>1.4</v>
      </c>
      <c r="H57" s="516"/>
      <c r="I57" s="516"/>
      <c r="J57" s="516"/>
      <c r="K57" s="295"/>
      <c r="L57" s="295"/>
      <c r="M57" s="295"/>
      <c r="N57" s="295"/>
      <c r="O57" s="524"/>
      <c r="P57" s="284"/>
      <c r="Q57" s="278"/>
      <c r="R57" s="278"/>
      <c r="S57" s="385"/>
      <c r="T57" s="385"/>
      <c r="U57" s="497"/>
      <c r="V57" s="497"/>
      <c r="W57" s="382"/>
      <c r="X57" s="382"/>
      <c r="Y57" s="382"/>
      <c r="Z57" s="382"/>
      <c r="AA57" s="382"/>
      <c r="AB57" s="382"/>
      <c r="AC57" s="382"/>
    </row>
    <row r="58" spans="1:29" s="69" customFormat="1" ht="19.5" customHeight="1">
      <c r="A58" s="279" t="s">
        <v>52</v>
      </c>
      <c r="B58" s="286">
        <f>C58*1.19</f>
        <v>10.709999999999999</v>
      </c>
      <c r="C58" s="286">
        <v>9</v>
      </c>
      <c r="D58" s="280"/>
      <c r="E58" s="318">
        <f>1.7*C58/100</f>
        <v>0.153</v>
      </c>
      <c r="F58" s="288">
        <v>0</v>
      </c>
      <c r="G58" s="288">
        <f>9.5*C58/100</f>
        <v>0.85499999999999998</v>
      </c>
      <c r="H58" s="516"/>
      <c r="I58" s="516"/>
      <c r="J58" s="516"/>
      <c r="K58" s="295"/>
      <c r="L58" s="295"/>
      <c r="M58" s="295"/>
      <c r="N58" s="295"/>
      <c r="O58" s="291"/>
      <c r="P58" s="291"/>
      <c r="Q58" s="291"/>
      <c r="R58" s="291"/>
      <c r="S58" s="385"/>
      <c r="T58" s="396"/>
      <c r="U58" s="497"/>
      <c r="V58" s="497"/>
      <c r="W58" s="382"/>
      <c r="X58" s="382"/>
      <c r="Y58" s="382"/>
      <c r="Z58" s="382"/>
      <c r="AA58" s="382"/>
      <c r="AB58" s="382"/>
      <c r="AC58" s="303"/>
    </row>
    <row r="59" spans="1:29" s="69" customFormat="1" ht="16.5" customHeight="1">
      <c r="A59" s="293" t="s">
        <v>32</v>
      </c>
      <c r="B59" s="294">
        <v>1</v>
      </c>
      <c r="C59" s="294">
        <v>1</v>
      </c>
      <c r="D59" s="275"/>
      <c r="E59" s="318"/>
      <c r="F59" s="288"/>
      <c r="G59" s="288"/>
      <c r="H59" s="516"/>
      <c r="I59" s="516"/>
      <c r="J59" s="516"/>
      <c r="K59" s="291"/>
      <c r="L59" s="291"/>
      <c r="M59" s="292"/>
      <c r="N59" s="292"/>
      <c r="O59" s="291"/>
      <c r="P59" s="291"/>
      <c r="Q59" s="278"/>
      <c r="R59" s="278"/>
      <c r="S59" s="385"/>
      <c r="T59" s="396"/>
      <c r="U59" s="497"/>
      <c r="V59" s="497"/>
      <c r="W59" s="382"/>
      <c r="X59" s="382"/>
      <c r="Y59" s="382"/>
      <c r="Z59" s="382"/>
      <c r="AA59" s="382"/>
      <c r="AB59" s="382"/>
      <c r="AC59" s="303"/>
    </row>
    <row r="60" spans="1:29" ht="51" customHeight="1">
      <c r="A60" s="279" t="s">
        <v>65</v>
      </c>
      <c r="B60" s="286">
        <v>3</v>
      </c>
      <c r="C60" s="334">
        <v>3</v>
      </c>
      <c r="D60" s="275"/>
      <c r="E60" s="318">
        <f>4.8*C60/100</f>
        <v>0.14399999999999999</v>
      </c>
      <c r="F60" s="318">
        <v>0</v>
      </c>
      <c r="G60" s="318">
        <f>18.9*C60/100</f>
        <v>0.56699999999999995</v>
      </c>
      <c r="H60" s="516"/>
      <c r="I60" s="516"/>
      <c r="J60" s="516"/>
      <c r="K60" s="306"/>
      <c r="L60" s="278"/>
      <c r="M60" s="278"/>
      <c r="N60" s="278"/>
      <c r="O60" s="278"/>
      <c r="P60" s="278"/>
      <c r="Q60" s="306"/>
      <c r="R60" s="306"/>
      <c r="S60" s="385"/>
      <c r="T60" s="385"/>
      <c r="U60" s="497"/>
      <c r="V60" s="497"/>
      <c r="W60" s="382"/>
      <c r="X60" s="382"/>
      <c r="Y60" s="382"/>
      <c r="Z60" s="382"/>
      <c r="AA60" s="382"/>
      <c r="AB60" s="382"/>
      <c r="AC60" s="382"/>
    </row>
    <row r="61" spans="1:29" ht="30" customHeight="1">
      <c r="A61" s="279"/>
      <c r="B61" s="286"/>
      <c r="C61" s="334"/>
      <c r="D61" s="275"/>
      <c r="E61" s="364">
        <f>E62-(E62*6/100)</f>
        <v>1.18628</v>
      </c>
      <c r="F61" s="313">
        <f>F62-(F62*12/100)</f>
        <v>8.0432000000000006</v>
      </c>
      <c r="G61" s="313">
        <f>G62-(G62*9/100)</f>
        <v>8.5094100000000008</v>
      </c>
      <c r="H61" s="525">
        <f>E61*4+F61*9+G61*4</f>
        <v>111.17156</v>
      </c>
      <c r="I61" s="516"/>
      <c r="J61" s="516"/>
      <c r="K61" s="306"/>
      <c r="L61" s="278"/>
      <c r="M61" s="278"/>
      <c r="N61" s="278"/>
      <c r="O61" s="278"/>
      <c r="P61" s="278"/>
      <c r="Q61" s="306"/>
      <c r="R61" s="306"/>
      <c r="S61" s="385"/>
      <c r="T61" s="385"/>
      <c r="U61" s="497"/>
      <c r="V61" s="497"/>
      <c r="W61" s="382"/>
      <c r="X61" s="382"/>
      <c r="Y61" s="382"/>
      <c r="Z61" s="382"/>
      <c r="AA61" s="382"/>
      <c r="AB61" s="382"/>
      <c r="AC61" s="382"/>
    </row>
    <row r="62" spans="1:29" ht="26.1" customHeight="1">
      <c r="A62" s="338" t="s">
        <v>98</v>
      </c>
      <c r="B62" s="339"/>
      <c r="C62" s="340"/>
      <c r="D62" s="275" t="s">
        <v>102</v>
      </c>
      <c r="E62" s="431">
        <f>E63+E65+E66+E68</f>
        <v>1.262</v>
      </c>
      <c r="F62" s="431">
        <f>F63+F65+F66+F68</f>
        <v>9.14</v>
      </c>
      <c r="G62" s="431">
        <f>G63+G65+G66+G68</f>
        <v>9.3510000000000009</v>
      </c>
      <c r="H62" s="271">
        <f>E62*4+F62*9+G62*4</f>
        <v>124.71200000000002</v>
      </c>
      <c r="I62" s="278"/>
      <c r="J62" s="423">
        <f>J63+J64+J65+J66+J67+J68</f>
        <v>0.55000000000000004</v>
      </c>
      <c r="K62" s="278">
        <v>3.2222222222222201</v>
      </c>
      <c r="L62" s="278">
        <v>0.27777777777777801</v>
      </c>
      <c r="M62" s="278">
        <v>0.133333333333333</v>
      </c>
      <c r="N62" s="278">
        <v>0.44444444444444398</v>
      </c>
      <c r="O62" s="278">
        <v>54</v>
      </c>
      <c r="P62" s="278">
        <v>116.222222222222</v>
      </c>
      <c r="Q62" s="278">
        <v>40.3333333333333</v>
      </c>
      <c r="R62" s="278">
        <v>1.4666666666666699</v>
      </c>
      <c r="S62" s="385"/>
      <c r="T62" s="385"/>
      <c r="U62" s="497"/>
      <c r="V62" s="497"/>
      <c r="W62" s="382"/>
      <c r="X62" s="382"/>
      <c r="Y62" s="382"/>
      <c r="Z62" s="382"/>
      <c r="AA62" s="382"/>
      <c r="AB62" s="382"/>
      <c r="AC62" s="382"/>
    </row>
    <row r="63" spans="1:29" ht="26.1" customHeight="1">
      <c r="A63" s="279" t="s">
        <v>243</v>
      </c>
      <c r="B63" s="294">
        <v>210</v>
      </c>
      <c r="C63" s="280">
        <v>150</v>
      </c>
      <c r="D63" s="299"/>
      <c r="E63" s="288"/>
      <c r="F63" s="288"/>
      <c r="G63" s="288"/>
      <c r="H63" s="320"/>
      <c r="I63" s="301"/>
      <c r="J63" s="301">
        <f>I63*B63/1000</f>
        <v>0</v>
      </c>
      <c r="K63" s="292"/>
      <c r="L63" s="292"/>
      <c r="M63" s="292"/>
      <c r="N63" s="292"/>
      <c r="O63" s="292"/>
      <c r="P63" s="292"/>
      <c r="Q63" s="295"/>
      <c r="R63" s="295"/>
      <c r="S63" s="385"/>
      <c r="T63" s="385"/>
      <c r="U63" s="497"/>
      <c r="V63" s="497"/>
      <c r="W63" s="382"/>
      <c r="X63" s="382"/>
      <c r="Y63" s="382"/>
      <c r="Z63" s="382"/>
      <c r="AA63" s="382"/>
      <c r="AB63" s="382"/>
      <c r="AC63" s="382"/>
    </row>
    <row r="64" spans="1:29" s="69" customFormat="1" ht="26.1" customHeight="1">
      <c r="A64" s="342" t="s">
        <v>68</v>
      </c>
      <c r="B64" s="312">
        <v>1</v>
      </c>
      <c r="C64" s="280">
        <v>1</v>
      </c>
      <c r="D64" s="343"/>
      <c r="E64" s="318"/>
      <c r="F64" s="318"/>
      <c r="G64" s="318"/>
      <c r="H64" s="314"/>
      <c r="I64" s="307">
        <v>0</v>
      </c>
      <c r="J64" s="301">
        <f>I64*B64/1000</f>
        <v>0</v>
      </c>
      <c r="K64" s="291"/>
      <c r="L64" s="291"/>
      <c r="M64" s="292"/>
      <c r="N64" s="292"/>
      <c r="O64" s="291"/>
      <c r="P64" s="291"/>
      <c r="Q64" s="295"/>
      <c r="R64" s="295"/>
      <c r="S64" s="303"/>
      <c r="T64" s="303"/>
      <c r="U64" s="303"/>
      <c r="V64" s="303"/>
      <c r="W64" s="303"/>
      <c r="X64" s="303"/>
      <c r="Y64" s="303"/>
      <c r="Z64" s="303"/>
      <c r="AA64" s="303"/>
      <c r="AB64" s="303"/>
      <c r="AC64" s="303"/>
    </row>
    <row r="65" spans="1:29" s="69" customFormat="1" ht="19.5" customHeight="1">
      <c r="A65" s="293" t="s">
        <v>33</v>
      </c>
      <c r="B65" s="280">
        <v>5</v>
      </c>
      <c r="C65" s="280">
        <v>5</v>
      </c>
      <c r="D65" s="280"/>
      <c r="E65" s="288">
        <f>0.6*C65/100</f>
        <v>0.03</v>
      </c>
      <c r="F65" s="288">
        <f>82.5*C65/100</f>
        <v>4.125</v>
      </c>
      <c r="G65" s="288">
        <f>0.9*C65/100</f>
        <v>4.4999999999999998E-2</v>
      </c>
      <c r="H65" s="283"/>
      <c r="I65" s="284">
        <v>0</v>
      </c>
      <c r="J65" s="284">
        <f>B65*I65/1000</f>
        <v>0</v>
      </c>
      <c r="K65" s="284"/>
      <c r="L65" s="422"/>
      <c r="M65" s="422"/>
      <c r="N65" s="422"/>
      <c r="O65" s="436"/>
      <c r="P65" s="436"/>
      <c r="Q65" s="422"/>
      <c r="R65" s="422"/>
      <c r="S65" s="303"/>
      <c r="T65" s="303"/>
      <c r="U65" s="303"/>
      <c r="V65" s="303"/>
      <c r="W65" s="303"/>
      <c r="X65" s="303"/>
      <c r="Y65" s="303"/>
      <c r="Z65" s="303"/>
      <c r="AA65" s="303"/>
      <c r="AB65" s="303"/>
      <c r="AC65" s="303"/>
    </row>
    <row r="66" spans="1:29" ht="23.25" customHeight="1">
      <c r="A66" s="654" t="s">
        <v>244</v>
      </c>
      <c r="B66" s="654"/>
      <c r="C66" s="654"/>
      <c r="D66" s="363">
        <v>80</v>
      </c>
      <c r="E66" s="431">
        <f>E67+E69+E70+E72</f>
        <v>1.232</v>
      </c>
      <c r="F66" s="431">
        <f>F67+F69+F70+F72</f>
        <v>5.0149999999999997</v>
      </c>
      <c r="G66" s="431">
        <f>G67+G69+G70+G72</f>
        <v>9.3060000000000009</v>
      </c>
      <c r="H66" s="271">
        <f>E66*4+F66*9+G66*4</f>
        <v>87.287000000000006</v>
      </c>
      <c r="I66" s="278"/>
      <c r="J66" s="423">
        <f>J67+J68+J69+J70+J71+J72</f>
        <v>0.55000000000000004</v>
      </c>
      <c r="K66" s="306">
        <v>7.5333333333333297</v>
      </c>
      <c r="L66" s="306">
        <v>3.7499999999999999E-2</v>
      </c>
      <c r="M66" s="306">
        <v>0</v>
      </c>
      <c r="N66" s="278">
        <v>4.55</v>
      </c>
      <c r="O66" s="306">
        <v>40.612499999999997</v>
      </c>
      <c r="P66" s="306">
        <v>33.762500000000003</v>
      </c>
      <c r="Q66" s="306">
        <v>19.212499999999999</v>
      </c>
      <c r="R66" s="306">
        <v>0.58750000000000002</v>
      </c>
      <c r="S66" s="382"/>
      <c r="T66" s="382"/>
      <c r="U66" s="382"/>
      <c r="V66" s="382"/>
      <c r="W66" s="382"/>
      <c r="X66" s="382"/>
      <c r="Y66" s="382"/>
      <c r="Z66" s="382"/>
      <c r="AA66" s="382"/>
      <c r="AB66" s="382"/>
      <c r="AC66" s="382"/>
    </row>
    <row r="67" spans="1:29" ht="20.25" customHeight="1">
      <c r="A67" s="526" t="s">
        <v>245</v>
      </c>
      <c r="B67" s="527">
        <f>C67*1.2</f>
        <v>64.8</v>
      </c>
      <c r="C67" s="528">
        <v>54</v>
      </c>
      <c r="D67" s="287"/>
      <c r="E67" s="276">
        <f>1.8*C67/100</f>
        <v>0.97199999999999998</v>
      </c>
      <c r="F67" s="276">
        <v>0</v>
      </c>
      <c r="G67" s="276">
        <f>5.4*C67/100</f>
        <v>2.9160000000000004</v>
      </c>
      <c r="H67" s="314"/>
      <c r="I67" s="270">
        <v>0</v>
      </c>
      <c r="J67" s="434">
        <f t="shared" ref="J67:J72" si="4">I67*B67/1000</f>
        <v>0</v>
      </c>
      <c r="K67" s="291"/>
      <c r="L67" s="291"/>
      <c r="M67" s="292"/>
      <c r="N67" s="292"/>
      <c r="O67" s="291"/>
      <c r="P67" s="291"/>
      <c r="Q67" s="291"/>
      <c r="R67" s="291"/>
      <c r="S67" s="382"/>
      <c r="T67" s="382"/>
      <c r="U67" s="382"/>
      <c r="V67" s="382"/>
      <c r="W67" s="382"/>
      <c r="X67" s="382"/>
      <c r="Y67" s="382"/>
      <c r="Z67" s="382"/>
      <c r="AA67" s="382"/>
      <c r="AB67" s="382"/>
      <c r="AC67" s="382"/>
    </row>
    <row r="68" spans="1:29" ht="19.5" customHeight="1">
      <c r="A68" s="293" t="s">
        <v>50</v>
      </c>
      <c r="B68" s="453">
        <f>C68*1.25</f>
        <v>25</v>
      </c>
      <c r="C68" s="286">
        <v>20</v>
      </c>
      <c r="D68" s="280"/>
      <c r="E68" s="318"/>
      <c r="F68" s="318"/>
      <c r="G68" s="318"/>
      <c r="H68" s="320"/>
      <c r="I68" s="301"/>
      <c r="J68" s="434">
        <f t="shared" si="4"/>
        <v>0</v>
      </c>
      <c r="K68" s="292"/>
      <c r="L68" s="292"/>
      <c r="M68" s="292"/>
      <c r="N68" s="292"/>
      <c r="O68" s="292"/>
      <c r="P68" s="292"/>
      <c r="Q68" s="278"/>
      <c r="R68" s="306"/>
      <c r="S68" s="382"/>
      <c r="T68" s="382"/>
      <c r="U68" s="382"/>
      <c r="V68" s="382"/>
      <c r="W68" s="382"/>
      <c r="X68" s="382"/>
      <c r="Y68" s="382"/>
      <c r="Z68" s="382"/>
      <c r="AA68" s="382"/>
      <c r="AB68" s="382"/>
      <c r="AC68" s="382"/>
    </row>
    <row r="69" spans="1:29" s="69" customFormat="1" ht="20.25" customHeight="1">
      <c r="A69" s="342" t="s">
        <v>51</v>
      </c>
      <c r="B69" s="317">
        <f>C69*1.33</f>
        <v>26.6</v>
      </c>
      <c r="C69" s="286">
        <v>20</v>
      </c>
      <c r="D69" s="316"/>
      <c r="E69" s="318">
        <f>1.3*C69/100</f>
        <v>0.26</v>
      </c>
      <c r="F69" s="318">
        <f>0.1*C69/100</f>
        <v>0.02</v>
      </c>
      <c r="G69" s="318">
        <f>7*C69/100</f>
        <v>1.4</v>
      </c>
      <c r="H69" s="260"/>
      <c r="I69" s="270">
        <v>0</v>
      </c>
      <c r="J69" s="434">
        <f t="shared" si="4"/>
        <v>0</v>
      </c>
      <c r="K69" s="306"/>
      <c r="L69" s="419"/>
      <c r="M69" s="419"/>
      <c r="N69" s="419"/>
      <c r="O69" s="419"/>
      <c r="P69" s="419"/>
      <c r="Q69" s="278"/>
      <c r="R69" s="278"/>
      <c r="S69" s="303"/>
      <c r="T69" s="303"/>
      <c r="U69" s="303"/>
      <c r="V69" s="303"/>
      <c r="W69" s="303"/>
      <c r="X69" s="303"/>
      <c r="Y69" s="303"/>
      <c r="Z69" s="303"/>
      <c r="AA69" s="303"/>
      <c r="AB69" s="303"/>
      <c r="AC69" s="303"/>
    </row>
    <row r="70" spans="1:29" ht="21.75" customHeight="1">
      <c r="A70" s="529" t="s">
        <v>31</v>
      </c>
      <c r="B70" s="530">
        <v>5</v>
      </c>
      <c r="C70" s="531">
        <v>5</v>
      </c>
      <c r="D70" s="280"/>
      <c r="E70" s="288">
        <v>0</v>
      </c>
      <c r="F70" s="288">
        <v>0</v>
      </c>
      <c r="G70" s="288">
        <f>99.8*C70/100</f>
        <v>4.99</v>
      </c>
      <c r="H70" s="260"/>
      <c r="I70" s="270"/>
      <c r="J70" s="434">
        <f t="shared" si="4"/>
        <v>0</v>
      </c>
      <c r="K70" s="306"/>
      <c r="L70" s="419"/>
      <c r="M70" s="419"/>
      <c r="N70" s="419"/>
      <c r="O70" s="419"/>
      <c r="P70" s="419"/>
      <c r="Q70" s="301"/>
      <c r="R70" s="301"/>
      <c r="S70" s="382"/>
      <c r="T70" s="382"/>
      <c r="U70" s="382"/>
      <c r="V70" s="382"/>
      <c r="W70" s="382"/>
      <c r="X70" s="382"/>
      <c r="Y70" s="382"/>
      <c r="Z70" s="382"/>
      <c r="AA70" s="382"/>
      <c r="AB70" s="382"/>
      <c r="AC70" s="382"/>
    </row>
    <row r="71" spans="1:29" s="69" customFormat="1" ht="19.5" customHeight="1">
      <c r="A71" s="529" t="s">
        <v>246</v>
      </c>
      <c r="B71" s="532">
        <v>0.1</v>
      </c>
      <c r="C71" s="533">
        <v>0.1</v>
      </c>
      <c r="D71" s="323"/>
      <c r="E71" s="259"/>
      <c r="F71" s="259"/>
      <c r="G71" s="259"/>
      <c r="H71" s="260"/>
      <c r="I71" s="270">
        <v>0</v>
      </c>
      <c r="J71" s="434">
        <f t="shared" si="4"/>
        <v>0</v>
      </c>
      <c r="K71" s="306"/>
      <c r="L71" s="419"/>
      <c r="M71" s="419"/>
      <c r="N71" s="419"/>
      <c r="O71" s="419"/>
      <c r="P71" s="419"/>
      <c r="Q71" s="278"/>
      <c r="R71" s="278"/>
      <c r="S71" s="303"/>
      <c r="T71" s="303"/>
      <c r="U71" s="303"/>
      <c r="V71" s="303"/>
      <c r="W71" s="303"/>
      <c r="X71" s="303"/>
      <c r="Y71" s="303"/>
      <c r="Z71" s="303"/>
      <c r="AA71" s="303"/>
      <c r="AB71" s="303"/>
      <c r="AC71" s="303"/>
    </row>
    <row r="72" spans="1:29" s="69" customFormat="1" ht="19.5" customHeight="1">
      <c r="A72" s="534" t="s">
        <v>247</v>
      </c>
      <c r="B72" s="530">
        <v>5</v>
      </c>
      <c r="C72" s="531">
        <v>5</v>
      </c>
      <c r="D72" s="323"/>
      <c r="E72" s="282">
        <v>0</v>
      </c>
      <c r="F72" s="282">
        <f>99.9*C72/100</f>
        <v>4.9950000000000001</v>
      </c>
      <c r="G72" s="282">
        <v>0</v>
      </c>
      <c r="H72" s="260"/>
      <c r="I72" s="270">
        <v>110</v>
      </c>
      <c r="J72" s="434">
        <f t="shared" si="4"/>
        <v>0.55000000000000004</v>
      </c>
      <c r="K72" s="306"/>
      <c r="L72" s="419"/>
      <c r="M72" s="419"/>
      <c r="N72" s="419"/>
      <c r="O72" s="419"/>
      <c r="P72" s="419"/>
      <c r="Q72" s="278"/>
      <c r="R72" s="278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03"/>
    </row>
    <row r="73" spans="1:29" s="69" customFormat="1" ht="19.5" customHeight="1">
      <c r="A73" s="535" t="s">
        <v>248</v>
      </c>
      <c r="B73" s="536"/>
      <c r="C73" s="537">
        <v>100</v>
      </c>
      <c r="D73" s="323"/>
      <c r="E73" s="313"/>
      <c r="F73" s="313"/>
      <c r="G73" s="313"/>
      <c r="H73" s="260"/>
      <c r="I73" s="538"/>
      <c r="J73" s="538"/>
      <c r="K73" s="306"/>
      <c r="L73" s="306"/>
      <c r="M73" s="306"/>
      <c r="N73" s="306"/>
      <c r="O73" s="306"/>
      <c r="P73" s="306"/>
      <c r="Q73" s="278"/>
      <c r="R73" s="278"/>
      <c r="S73" s="303"/>
      <c r="T73" s="303"/>
      <c r="U73" s="303"/>
      <c r="V73" s="303"/>
      <c r="W73" s="303"/>
      <c r="X73" s="303"/>
      <c r="Y73" s="303"/>
      <c r="Z73" s="303"/>
      <c r="AA73" s="303"/>
      <c r="AB73" s="303"/>
      <c r="AC73" s="303"/>
    </row>
    <row r="74" spans="1:29" ht="26.1" customHeight="1">
      <c r="A74" s="632" t="s">
        <v>149</v>
      </c>
      <c r="B74" s="632"/>
      <c r="C74" s="632"/>
      <c r="D74" s="275" t="s">
        <v>84</v>
      </c>
      <c r="E74" s="285">
        <f>E75+E77</f>
        <v>0.114</v>
      </c>
      <c r="F74" s="276">
        <v>0</v>
      </c>
      <c r="G74" s="276">
        <f>G75+G76+G77</f>
        <v>15.2067</v>
      </c>
      <c r="H74" s="304">
        <f>E74*4+F74*9+G74*4</f>
        <v>61.282800000000002</v>
      </c>
      <c r="I74" s="278"/>
      <c r="J74" s="421">
        <f>J75+J76+J77</f>
        <v>0</v>
      </c>
      <c r="K74" s="278">
        <v>0.8</v>
      </c>
      <c r="L74" s="278">
        <v>0</v>
      </c>
      <c r="M74" s="278">
        <v>0</v>
      </c>
      <c r="N74" s="278">
        <v>0.01</v>
      </c>
      <c r="O74" s="278">
        <v>2.16</v>
      </c>
      <c r="P74" s="278">
        <v>7.0000000000000007E-2</v>
      </c>
      <c r="Q74" s="278">
        <v>0.52</v>
      </c>
      <c r="R74" s="278">
        <v>7.0000000000000007E-2</v>
      </c>
      <c r="S74" s="382"/>
      <c r="T74" s="382"/>
      <c r="U74" s="382"/>
      <c r="V74" s="382"/>
      <c r="W74" s="382"/>
      <c r="X74" s="382"/>
      <c r="Y74" s="382"/>
      <c r="Z74" s="382"/>
      <c r="AA74" s="382"/>
      <c r="AB74" s="382"/>
      <c r="AC74" s="382"/>
    </row>
    <row r="75" spans="1:29" s="69" customFormat="1" ht="18" customHeight="1">
      <c r="A75" s="293" t="s">
        <v>40</v>
      </c>
      <c r="B75" s="305">
        <v>0.3</v>
      </c>
      <c r="C75" s="305">
        <v>0.3</v>
      </c>
      <c r="D75" s="280"/>
      <c r="E75" s="282">
        <f>20*C75/100</f>
        <v>0.06</v>
      </c>
      <c r="F75" s="282">
        <v>0</v>
      </c>
      <c r="G75" s="282">
        <f>6.9*C75/100</f>
        <v>2.07E-2</v>
      </c>
      <c r="H75" s="260"/>
      <c r="I75" s="422">
        <v>0</v>
      </c>
      <c r="J75" s="422">
        <f>I75*B75/1000</f>
        <v>0</v>
      </c>
      <c r="K75" s="291"/>
      <c r="L75" s="291"/>
      <c r="M75" s="292"/>
      <c r="N75" s="292"/>
      <c r="O75" s="291"/>
      <c r="P75" s="291"/>
      <c r="Q75" s="295"/>
      <c r="R75" s="295"/>
      <c r="S75" s="303"/>
      <c r="T75" s="303"/>
      <c r="U75" s="303"/>
      <c r="V75" s="303"/>
      <c r="W75" s="303"/>
      <c r="X75" s="303"/>
      <c r="Y75" s="303"/>
      <c r="Z75" s="303"/>
      <c r="AA75" s="303"/>
      <c r="AB75" s="303"/>
      <c r="AC75" s="303"/>
    </row>
    <row r="76" spans="1:29" s="69" customFormat="1" ht="18" customHeight="1">
      <c r="A76" s="279" t="s">
        <v>31</v>
      </c>
      <c r="B76" s="280">
        <v>15</v>
      </c>
      <c r="C76" s="280">
        <v>15</v>
      </c>
      <c r="D76" s="280"/>
      <c r="E76" s="288">
        <v>0</v>
      </c>
      <c r="F76" s="288">
        <v>0</v>
      </c>
      <c r="G76" s="288">
        <f>99.8*C76/100</f>
        <v>14.97</v>
      </c>
      <c r="H76" s="260"/>
      <c r="I76" s="539">
        <v>0</v>
      </c>
      <c r="J76" s="422">
        <f>I76*B76/1000</f>
        <v>0</v>
      </c>
      <c r="K76" s="292"/>
      <c r="L76" s="292"/>
      <c r="M76" s="292"/>
      <c r="N76" s="292"/>
      <c r="O76" s="292"/>
      <c r="P76" s="292"/>
      <c r="Q76" s="295"/>
      <c r="R76" s="295"/>
      <c r="S76" s="303"/>
      <c r="T76" s="303"/>
      <c r="U76" s="303"/>
      <c r="V76" s="303"/>
      <c r="W76" s="303"/>
      <c r="X76" s="303"/>
      <c r="Y76" s="303"/>
      <c r="Z76" s="303"/>
      <c r="AA76" s="303"/>
      <c r="AB76" s="303"/>
      <c r="AC76" s="303"/>
    </row>
    <row r="77" spans="1:29" s="69" customFormat="1" ht="17.25" customHeight="1">
      <c r="A77" s="279" t="s">
        <v>150</v>
      </c>
      <c r="B77" s="280">
        <v>7</v>
      </c>
      <c r="C77" s="280">
        <v>6</v>
      </c>
      <c r="D77" s="280"/>
      <c r="E77" s="282">
        <f>0.9*C77/100</f>
        <v>5.4000000000000006E-2</v>
      </c>
      <c r="F77" s="282">
        <v>0</v>
      </c>
      <c r="G77" s="282">
        <f>3.6*C77/100</f>
        <v>0.21600000000000003</v>
      </c>
      <c r="H77" s="260"/>
      <c r="I77" s="539">
        <v>0</v>
      </c>
      <c r="J77" s="422">
        <f>I77*B77/1000</f>
        <v>0</v>
      </c>
      <c r="K77" s="284"/>
      <c r="L77" s="284"/>
      <c r="M77" s="284"/>
      <c r="N77" s="284"/>
      <c r="O77" s="284"/>
      <c r="P77" s="284"/>
      <c r="Q77" s="295"/>
      <c r="R77" s="295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</row>
    <row r="78" spans="1:29" s="69" customFormat="1" ht="22.5" customHeight="1">
      <c r="A78" s="633" t="s">
        <v>76</v>
      </c>
      <c r="B78" s="633"/>
      <c r="C78" s="633"/>
      <c r="D78" s="308">
        <v>20</v>
      </c>
      <c r="E78" s="276">
        <f>7.6*D78/100</f>
        <v>1.52</v>
      </c>
      <c r="F78" s="276">
        <f>0.9*D78/100</f>
        <v>0.18</v>
      </c>
      <c r="G78" s="276">
        <f>48.4*D78/100</f>
        <v>9.68</v>
      </c>
      <c r="H78" s="271">
        <f>E78*4+F78*9+G78*4</f>
        <v>46.42</v>
      </c>
      <c r="I78" s="539">
        <v>0</v>
      </c>
      <c r="J78" s="423">
        <f>I78*D78/1000</f>
        <v>0</v>
      </c>
      <c r="K78" s="278">
        <v>0</v>
      </c>
      <c r="L78" s="278">
        <v>0.02</v>
      </c>
      <c r="M78" s="278">
        <v>0</v>
      </c>
      <c r="N78" s="278">
        <v>0.03</v>
      </c>
      <c r="O78" s="278">
        <v>2.99</v>
      </c>
      <c r="P78" s="278">
        <v>13</v>
      </c>
      <c r="Q78" s="278">
        <v>2.74</v>
      </c>
      <c r="R78" s="278">
        <v>0.31</v>
      </c>
      <c r="S78" s="303"/>
      <c r="T78" s="303"/>
      <c r="U78" s="303"/>
      <c r="V78" s="303"/>
      <c r="W78" s="303"/>
      <c r="X78" s="303"/>
      <c r="Y78" s="303"/>
      <c r="Z78" s="303"/>
      <c r="AA78" s="303"/>
      <c r="AB78" s="303"/>
      <c r="AC78" s="303"/>
    </row>
    <row r="79" spans="1:29" ht="23.25" customHeight="1">
      <c r="A79" s="633" t="s">
        <v>41</v>
      </c>
      <c r="B79" s="633"/>
      <c r="C79" s="633"/>
      <c r="D79" s="308">
        <v>20</v>
      </c>
      <c r="E79" s="276">
        <f>6.6*D79/100</f>
        <v>1.32</v>
      </c>
      <c r="F79" s="276">
        <f>1.1*D79/100</f>
        <v>0.22</v>
      </c>
      <c r="G79" s="276">
        <f>41*D79/100</f>
        <v>8.1999999999999993</v>
      </c>
      <c r="H79" s="271">
        <f>E79*4+F79*9+G79*4</f>
        <v>40.059999999999995</v>
      </c>
      <c r="I79" s="539">
        <v>0</v>
      </c>
      <c r="J79" s="423">
        <f>I79*D79/1000</f>
        <v>0</v>
      </c>
      <c r="K79" s="278">
        <v>0</v>
      </c>
      <c r="L79" s="278">
        <v>3.3333333333333298E-2</v>
      </c>
      <c r="M79" s="278">
        <v>0</v>
      </c>
      <c r="N79" s="278">
        <v>0.32</v>
      </c>
      <c r="O79" s="278">
        <v>7</v>
      </c>
      <c r="P79" s="278">
        <v>31</v>
      </c>
      <c r="Q79" s="278">
        <v>8.1999999999999993</v>
      </c>
      <c r="R79" s="278">
        <v>0.57999999999999996</v>
      </c>
      <c r="S79" s="382"/>
      <c r="T79" s="382"/>
      <c r="U79" s="382"/>
      <c r="V79" s="382"/>
      <c r="W79" s="382"/>
      <c r="X79" s="382"/>
      <c r="Y79" s="382"/>
      <c r="Z79" s="382"/>
      <c r="AA79" s="382"/>
      <c r="AB79" s="382"/>
      <c r="AC79" s="382"/>
    </row>
    <row r="80" spans="1:29" ht="22.5" customHeight="1">
      <c r="A80" s="637" t="s">
        <v>77</v>
      </c>
      <c r="B80" s="637"/>
      <c r="C80" s="637"/>
      <c r="D80" s="637"/>
      <c r="E80" s="366">
        <f>E81+E82+E83</f>
        <v>7.3899999999999988</v>
      </c>
      <c r="F80" s="366">
        <f>F81+F82+F83</f>
        <v>16.97</v>
      </c>
      <c r="G80" s="366">
        <f>G81+G82+G83</f>
        <v>40.724999999999994</v>
      </c>
      <c r="H80" s="271">
        <f>H81+H82+H83</f>
        <v>345.19</v>
      </c>
      <c r="I80" s="539"/>
      <c r="J80" s="368">
        <f>J81+J83+J84</f>
        <v>0</v>
      </c>
      <c r="K80" s="301">
        <f t="shared" ref="K80:R80" si="5">K81+K82+K83</f>
        <v>9.4615384615384599</v>
      </c>
      <c r="L80" s="301">
        <f t="shared" si="5"/>
        <v>0.16923076923076921</v>
      </c>
      <c r="M80" s="301">
        <f t="shared" si="5"/>
        <v>0</v>
      </c>
      <c r="N80" s="301">
        <f t="shared" si="5"/>
        <v>0.34615384615384598</v>
      </c>
      <c r="O80" s="301">
        <f t="shared" si="5"/>
        <v>280.73076923076917</v>
      </c>
      <c r="P80" s="301">
        <f t="shared" si="5"/>
        <v>338.55769230769232</v>
      </c>
      <c r="Q80" s="301">
        <f t="shared" si="5"/>
        <v>23.430769230769201</v>
      </c>
      <c r="R80" s="301">
        <f t="shared" si="5"/>
        <v>0.03</v>
      </c>
      <c r="S80" s="382"/>
      <c r="T80" s="382"/>
      <c r="U80" s="382"/>
      <c r="V80" s="382"/>
      <c r="W80" s="382"/>
      <c r="X80" s="382"/>
      <c r="Y80" s="382"/>
      <c r="Z80" s="382"/>
      <c r="AA80" s="382"/>
      <c r="AB80" s="382"/>
      <c r="AC80" s="382"/>
    </row>
    <row r="81" spans="1:29" s="69" customFormat="1" ht="26.1" customHeight="1">
      <c r="A81" s="164" t="s">
        <v>151</v>
      </c>
      <c r="B81" s="165">
        <v>207</v>
      </c>
      <c r="C81" s="165"/>
      <c r="D81" s="166">
        <v>200</v>
      </c>
      <c r="E81" s="276">
        <f>2.8*D81/100</f>
        <v>5.6</v>
      </c>
      <c r="F81" s="276">
        <f>3.2*D81/100</f>
        <v>6.4</v>
      </c>
      <c r="G81" s="276">
        <f>4.1*D81/100</f>
        <v>8.1999999999999993</v>
      </c>
      <c r="H81" s="304">
        <f>E81*4+F81*9+G81*4</f>
        <v>112.8</v>
      </c>
      <c r="I81" s="539">
        <v>0</v>
      </c>
      <c r="J81" s="278">
        <f>I81*B81/1000</f>
        <v>0</v>
      </c>
      <c r="K81" s="278">
        <v>0</v>
      </c>
      <c r="L81" s="278">
        <v>0.1</v>
      </c>
      <c r="M81" s="278">
        <v>0</v>
      </c>
      <c r="N81" s="278">
        <v>0</v>
      </c>
      <c r="O81" s="278">
        <v>240</v>
      </c>
      <c r="P81" s="278">
        <v>266</v>
      </c>
      <c r="Q81" s="278">
        <v>5.2</v>
      </c>
      <c r="R81" s="278">
        <v>0.03</v>
      </c>
      <c r="S81" s="303"/>
      <c r="T81" s="303"/>
      <c r="U81" s="303"/>
      <c r="V81" s="303"/>
      <c r="W81" s="303"/>
      <c r="X81" s="303"/>
      <c r="Y81" s="303"/>
      <c r="Z81" s="303"/>
      <c r="AA81" s="303"/>
      <c r="AB81" s="303"/>
      <c r="AC81" s="303"/>
    </row>
    <row r="82" spans="1:29" ht="20.25" customHeight="1">
      <c r="A82" s="360" t="s">
        <v>249</v>
      </c>
      <c r="B82" s="361">
        <v>150</v>
      </c>
      <c r="C82" s="362"/>
      <c r="D82" s="363">
        <v>150</v>
      </c>
      <c r="E82" s="364">
        <f>0.4*D82/100</f>
        <v>0.6</v>
      </c>
      <c r="F82" s="364">
        <v>0</v>
      </c>
      <c r="G82" s="364">
        <f>11.3*D82/100</f>
        <v>16.95</v>
      </c>
      <c r="H82" s="304">
        <f>E82*4+F82*9+G82*4</f>
        <v>70.2</v>
      </c>
      <c r="I82" s="539">
        <v>0</v>
      </c>
      <c r="J82" s="278">
        <f>I82*B82/1000</f>
        <v>0</v>
      </c>
      <c r="K82" s="278">
        <v>9.4615384615384599</v>
      </c>
      <c r="L82" s="278">
        <v>6.9230769230769207E-2</v>
      </c>
      <c r="M82" s="278">
        <v>0</v>
      </c>
      <c r="N82" s="278">
        <v>0.34615384615384598</v>
      </c>
      <c r="O82" s="278">
        <v>40.730769230769198</v>
      </c>
      <c r="P82" s="278">
        <v>72.557692307692307</v>
      </c>
      <c r="Q82" s="278">
        <v>18.230769230769202</v>
      </c>
      <c r="R82" s="278">
        <v>0</v>
      </c>
      <c r="S82" s="382"/>
      <c r="T82" s="382"/>
      <c r="U82" s="382"/>
      <c r="V82" s="382"/>
      <c r="W82" s="382"/>
      <c r="X82" s="382"/>
      <c r="Y82" s="382"/>
      <c r="Z82" s="382"/>
      <c r="AA82" s="382"/>
      <c r="AB82" s="382"/>
      <c r="AC82" s="382"/>
    </row>
    <row r="83" spans="1:29" s="69" customFormat="1" ht="26.1" customHeight="1">
      <c r="A83" s="630" t="s">
        <v>152</v>
      </c>
      <c r="B83" s="630"/>
      <c r="C83" s="630"/>
      <c r="D83" s="275">
        <v>35</v>
      </c>
      <c r="E83" s="540">
        <f>3.4*D83/100</f>
        <v>1.19</v>
      </c>
      <c r="F83" s="540">
        <f>30.2*D83/100</f>
        <v>10.57</v>
      </c>
      <c r="G83" s="540">
        <f>44.5*D83/100</f>
        <v>15.574999999999999</v>
      </c>
      <c r="H83" s="304">
        <f>E83*4+F83*9+G83*4</f>
        <v>162.19</v>
      </c>
      <c r="I83" s="539">
        <v>0</v>
      </c>
      <c r="J83" s="278">
        <f>I83*D83/1000</f>
        <v>0</v>
      </c>
      <c r="K83" s="278">
        <v>0</v>
      </c>
      <c r="L83" s="278">
        <v>0</v>
      </c>
      <c r="M83" s="278">
        <v>0</v>
      </c>
      <c r="N83" s="278">
        <v>0</v>
      </c>
      <c r="O83" s="278">
        <v>0</v>
      </c>
      <c r="P83" s="278">
        <v>0</v>
      </c>
      <c r="Q83" s="278">
        <v>0</v>
      </c>
      <c r="R83" s="278">
        <v>0</v>
      </c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</row>
    <row r="84" spans="1:29" s="69" customFormat="1" ht="26.1" customHeight="1">
      <c r="A84" s="164" t="s">
        <v>81</v>
      </c>
      <c r="B84" s="165"/>
      <c r="C84" s="165"/>
      <c r="D84" s="166"/>
      <c r="E84" s="276">
        <f>E20+E40+E80</f>
        <v>36.46546</v>
      </c>
      <c r="F84" s="276">
        <f>F20+F40+F80</f>
        <v>33.005600000000001</v>
      </c>
      <c r="G84" s="276">
        <f>G20+G40+G80</f>
        <v>54.135019999999997</v>
      </c>
      <c r="H84" s="304">
        <f>H20+H40+H80</f>
        <v>583.01232000000005</v>
      </c>
      <c r="I84" s="278"/>
      <c r="J84" s="278"/>
      <c r="K84" s="278"/>
      <c r="L84" s="278"/>
      <c r="M84" s="278"/>
      <c r="N84" s="278"/>
      <c r="O84" s="278"/>
      <c r="P84" s="278"/>
      <c r="Q84" s="278"/>
      <c r="R84" s="278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</row>
    <row r="85" spans="1:29" ht="26.1" customHeight="1">
      <c r="A85" s="342"/>
      <c r="B85" s="317"/>
      <c r="C85" s="316"/>
      <c r="D85" s="467"/>
      <c r="E85" s="390"/>
      <c r="F85" s="390"/>
      <c r="G85" s="390"/>
      <c r="H85" s="390"/>
      <c r="I85" s="270"/>
      <c r="J85" s="270"/>
      <c r="K85" s="270"/>
      <c r="L85" s="270"/>
      <c r="M85" s="270"/>
      <c r="N85" s="270"/>
      <c r="O85" s="270"/>
      <c r="P85" s="270"/>
      <c r="Q85" s="292"/>
      <c r="R85" s="292"/>
      <c r="S85" s="382"/>
      <c r="T85" s="382"/>
      <c r="U85" s="382"/>
      <c r="V85" s="382"/>
      <c r="W85" s="382"/>
      <c r="X85" s="382"/>
      <c r="Y85" s="382"/>
      <c r="Z85" s="382"/>
      <c r="AA85" s="382"/>
      <c r="AB85" s="382"/>
      <c r="AC85" s="382"/>
    </row>
    <row r="86" spans="1:29" ht="26.1" customHeight="1">
      <c r="A86" s="468"/>
      <c r="B86" s="316"/>
      <c r="C86" s="316"/>
      <c r="D86" s="467"/>
      <c r="E86" s="390"/>
      <c r="F86" s="390"/>
      <c r="G86" s="390"/>
      <c r="H86" s="390"/>
      <c r="I86" s="270"/>
      <c r="J86" s="270"/>
      <c r="K86" s="270"/>
      <c r="L86" s="270"/>
      <c r="M86" s="270"/>
      <c r="N86" s="270"/>
      <c r="O86" s="270"/>
      <c r="P86" s="270"/>
      <c r="Q86" s="292"/>
      <c r="R86" s="292"/>
      <c r="S86" s="382"/>
      <c r="T86" s="382"/>
      <c r="U86" s="382"/>
      <c r="V86" s="382"/>
      <c r="W86" s="382"/>
      <c r="X86" s="382"/>
      <c r="Y86" s="382"/>
      <c r="Z86" s="382"/>
      <c r="AA86" s="382"/>
      <c r="AB86" s="382"/>
      <c r="AC86" s="382"/>
    </row>
    <row r="87" spans="1:29" s="69" customFormat="1" ht="26.1" customHeight="1">
      <c r="A87" s="468"/>
      <c r="B87" s="375"/>
      <c r="C87" s="316"/>
      <c r="D87" s="316"/>
      <c r="E87" s="390"/>
      <c r="F87" s="390"/>
      <c r="G87" s="390"/>
      <c r="H87" s="390"/>
      <c r="I87" s="270"/>
      <c r="J87" s="270"/>
      <c r="K87" s="295"/>
      <c r="L87" s="295"/>
      <c r="M87" s="295"/>
      <c r="N87" s="295"/>
      <c r="O87" s="295"/>
      <c r="P87" s="295"/>
      <c r="Q87" s="278"/>
      <c r="R87" s="278"/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</row>
    <row r="88" spans="1:29" s="69" customFormat="1" ht="31.5" customHeight="1">
      <c r="A88" s="268"/>
      <c r="B88" s="433"/>
      <c r="C88" s="433"/>
      <c r="D88" s="269"/>
      <c r="E88" s="270"/>
      <c r="F88" s="270"/>
      <c r="G88" s="270"/>
      <c r="H88" s="469"/>
      <c r="I88" s="270"/>
      <c r="J88" s="270"/>
      <c r="K88" s="295"/>
      <c r="L88" s="295"/>
      <c r="M88" s="295"/>
      <c r="N88" s="295"/>
      <c r="O88" s="295"/>
      <c r="P88" s="295"/>
      <c r="Q88" s="307"/>
      <c r="R88" s="307"/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</row>
    <row r="89" spans="1:29" s="69" customFormat="1" ht="26.1" customHeight="1">
      <c r="A89" s="641"/>
      <c r="B89" s="641"/>
      <c r="C89" s="641"/>
      <c r="D89" s="323"/>
      <c r="E89" s="259"/>
      <c r="F89" s="259"/>
      <c r="G89" s="259"/>
      <c r="H89" s="260"/>
      <c r="I89" s="306"/>
      <c r="J89" s="470"/>
      <c r="K89" s="306"/>
      <c r="L89" s="278"/>
      <c r="M89" s="278"/>
      <c r="N89" s="278"/>
      <c r="O89" s="278"/>
      <c r="P89" s="278"/>
      <c r="Q89" s="319"/>
      <c r="R89" s="319"/>
      <c r="S89" s="303"/>
      <c r="T89" s="303"/>
      <c r="U89" s="303"/>
      <c r="V89" s="303"/>
      <c r="W89" s="303"/>
      <c r="X89" s="303"/>
      <c r="Y89" s="303"/>
      <c r="Z89" s="303"/>
      <c r="AA89" s="303"/>
      <c r="AB89" s="303"/>
      <c r="AC89" s="303"/>
    </row>
    <row r="90" spans="1:29" s="69" customFormat="1" ht="26.1" customHeight="1">
      <c r="A90" s="342"/>
      <c r="B90" s="317"/>
      <c r="C90" s="373"/>
      <c r="D90" s="323"/>
      <c r="E90" s="306"/>
      <c r="F90" s="259"/>
      <c r="G90" s="259"/>
      <c r="H90" s="260"/>
      <c r="I90" s="307"/>
      <c r="J90" s="301"/>
      <c r="K90" s="431"/>
      <c r="L90" s="292"/>
      <c r="M90" s="292"/>
      <c r="N90" s="292"/>
      <c r="O90" s="292"/>
      <c r="P90" s="292"/>
      <c r="Q90" s="291"/>
      <c r="R90" s="291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</row>
    <row r="91" spans="1:29" ht="26.1" customHeight="1">
      <c r="A91" s="342"/>
      <c r="B91" s="317"/>
      <c r="C91" s="471"/>
      <c r="D91" s="316"/>
      <c r="E91" s="295"/>
      <c r="F91" s="295"/>
      <c r="G91" s="295"/>
      <c r="H91" s="260"/>
      <c r="I91" s="307"/>
      <c r="J91" s="301"/>
      <c r="K91" s="431"/>
      <c r="L91" s="292"/>
      <c r="M91" s="292"/>
      <c r="N91" s="292"/>
      <c r="O91" s="292"/>
      <c r="P91" s="292"/>
      <c r="Q91" s="291"/>
      <c r="R91" s="291"/>
      <c r="S91" s="382"/>
      <c r="T91" s="382"/>
      <c r="U91" s="382"/>
      <c r="V91" s="382"/>
      <c r="W91" s="382"/>
      <c r="X91" s="382"/>
      <c r="Y91" s="382"/>
      <c r="Z91" s="382"/>
      <c r="AA91" s="382"/>
      <c r="AB91" s="382"/>
      <c r="AC91" s="382"/>
    </row>
    <row r="92" spans="1:29" ht="26.1" customHeight="1">
      <c r="A92" s="342"/>
      <c r="B92" s="286"/>
      <c r="C92" s="280"/>
      <c r="D92" s="316"/>
      <c r="E92" s="295"/>
      <c r="F92" s="295"/>
      <c r="G92" s="295"/>
      <c r="H92" s="260"/>
      <c r="I92" s="301"/>
      <c r="J92" s="301"/>
      <c r="K92" s="431"/>
      <c r="L92" s="292"/>
      <c r="M92" s="292"/>
      <c r="N92" s="292"/>
      <c r="O92" s="292"/>
      <c r="P92" s="292"/>
      <c r="Q92" s="291"/>
      <c r="R92" s="291"/>
      <c r="S92" s="382"/>
      <c r="T92" s="382"/>
      <c r="U92" s="382"/>
      <c r="V92" s="382"/>
      <c r="W92" s="382"/>
      <c r="X92" s="382"/>
      <c r="Y92" s="382"/>
      <c r="Z92" s="382"/>
      <c r="AA92" s="382"/>
      <c r="AB92" s="382"/>
      <c r="AC92" s="382"/>
    </row>
    <row r="93" spans="1:29" ht="26.1" customHeight="1">
      <c r="A93" s="342"/>
      <c r="B93" s="286"/>
      <c r="C93" s="280"/>
      <c r="D93" s="316"/>
      <c r="E93" s="295"/>
      <c r="F93" s="295"/>
      <c r="G93" s="295"/>
      <c r="H93" s="260"/>
      <c r="I93" s="301"/>
      <c r="J93" s="301"/>
      <c r="K93" s="431"/>
      <c r="L93" s="292"/>
      <c r="M93" s="292"/>
      <c r="N93" s="292"/>
      <c r="O93" s="292"/>
      <c r="P93" s="292"/>
      <c r="Q93" s="291"/>
      <c r="R93" s="291"/>
      <c r="S93" s="382"/>
      <c r="T93" s="382"/>
      <c r="U93" s="382"/>
      <c r="V93" s="382"/>
      <c r="W93" s="382"/>
      <c r="X93" s="382"/>
      <c r="Y93" s="382"/>
      <c r="Z93" s="382"/>
      <c r="AA93" s="382"/>
      <c r="AB93" s="382"/>
      <c r="AC93" s="382"/>
    </row>
    <row r="94" spans="1:29" s="69" customFormat="1" ht="26.1" customHeight="1">
      <c r="A94" s="342"/>
      <c r="B94" s="286"/>
      <c r="C94" s="280"/>
      <c r="D94" s="316"/>
      <c r="E94" s="295"/>
      <c r="F94" s="295"/>
      <c r="G94" s="295"/>
      <c r="H94" s="260"/>
      <c r="I94" s="284"/>
      <c r="J94" s="301"/>
      <c r="K94" s="431"/>
      <c r="L94" s="292"/>
      <c r="M94" s="292"/>
      <c r="N94" s="292"/>
      <c r="O94" s="292"/>
      <c r="P94" s="292"/>
      <c r="Q94" s="292"/>
      <c r="R94" s="292"/>
      <c r="S94" s="303"/>
      <c r="T94" s="303"/>
      <c r="U94" s="303"/>
      <c r="V94" s="303"/>
      <c r="W94" s="303"/>
      <c r="X94" s="303"/>
      <c r="Y94" s="303"/>
      <c r="Z94" s="303"/>
      <c r="AA94" s="303"/>
      <c r="AB94" s="303"/>
      <c r="AC94" s="303"/>
    </row>
    <row r="95" spans="1:29" ht="26.1" customHeight="1">
      <c r="A95" s="279"/>
      <c r="B95" s="305"/>
      <c r="C95" s="411"/>
      <c r="D95" s="165"/>
      <c r="E95" s="288"/>
      <c r="F95" s="288"/>
      <c r="G95" s="288"/>
      <c r="H95" s="260"/>
      <c r="I95" s="284"/>
      <c r="J95" s="301"/>
      <c r="K95" s="431"/>
      <c r="L95" s="292"/>
      <c r="M95" s="292"/>
      <c r="N95" s="292"/>
      <c r="O95" s="292"/>
      <c r="P95" s="292"/>
      <c r="Q95" s="292"/>
      <c r="R95" s="292"/>
      <c r="S95" s="382"/>
      <c r="T95" s="382"/>
      <c r="U95" s="382"/>
      <c r="V95" s="382"/>
      <c r="W95" s="382"/>
      <c r="X95" s="382"/>
      <c r="Y95" s="382"/>
      <c r="Z95" s="382"/>
      <c r="AA95" s="382"/>
      <c r="AB95" s="382"/>
      <c r="AC95" s="382"/>
    </row>
    <row r="96" spans="1:29" s="69" customFormat="1" ht="26.1" customHeight="1">
      <c r="A96" s="293"/>
      <c r="B96" s="286"/>
      <c r="C96" s="411"/>
      <c r="D96" s="165"/>
      <c r="E96" s="288"/>
      <c r="F96" s="288"/>
      <c r="G96" s="288"/>
      <c r="H96" s="320"/>
      <c r="I96" s="301"/>
      <c r="J96" s="301"/>
      <c r="K96" s="431"/>
      <c r="L96" s="292"/>
      <c r="M96" s="292"/>
      <c r="N96" s="292"/>
      <c r="O96" s="292"/>
      <c r="P96" s="292"/>
      <c r="Q96" s="278"/>
      <c r="R96" s="278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</row>
    <row r="97" spans="1:29" s="69" customFormat="1" ht="26.1" customHeight="1">
      <c r="A97" s="293"/>
      <c r="B97" s="286"/>
      <c r="C97" s="411"/>
      <c r="D97" s="165"/>
      <c r="E97" s="288"/>
      <c r="F97" s="288"/>
      <c r="G97" s="288"/>
      <c r="H97" s="320"/>
      <c r="I97" s="278"/>
      <c r="J97" s="301"/>
      <c r="K97" s="278"/>
      <c r="L97" s="278"/>
      <c r="M97" s="278"/>
      <c r="N97" s="278"/>
      <c r="O97" s="278"/>
      <c r="P97" s="278"/>
      <c r="Q97" s="307"/>
      <c r="R97" s="307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</row>
    <row r="98" spans="1:29" s="69" customFormat="1" ht="26.1" customHeight="1">
      <c r="A98" s="293"/>
      <c r="B98" s="286"/>
      <c r="C98" s="411"/>
      <c r="D98" s="165"/>
      <c r="E98" s="282"/>
      <c r="F98" s="282"/>
      <c r="G98" s="282"/>
      <c r="H98" s="320"/>
      <c r="I98" s="307"/>
      <c r="J98" s="301"/>
      <c r="K98" s="307"/>
      <c r="L98" s="307"/>
      <c r="M98" s="307"/>
      <c r="N98" s="307"/>
      <c r="O98" s="307"/>
      <c r="P98" s="307"/>
      <c r="Q98" s="307"/>
      <c r="R98" s="307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</row>
    <row r="99" spans="1:29" ht="26.1" customHeight="1">
      <c r="A99" s="472"/>
      <c r="B99" s="473"/>
      <c r="C99" s="474"/>
      <c r="D99" s="475"/>
      <c r="E99" s="288"/>
      <c r="F99" s="288"/>
      <c r="G99" s="288"/>
      <c r="H99" s="320"/>
      <c r="I99" s="431"/>
      <c r="J99" s="301"/>
      <c r="K99" s="417"/>
      <c r="L99" s="319"/>
      <c r="M99" s="319"/>
      <c r="N99" s="319"/>
      <c r="O99" s="431"/>
      <c r="P99" s="431"/>
      <c r="Q99" s="422"/>
      <c r="R99" s="422"/>
      <c r="S99" s="382"/>
      <c r="T99" s="382"/>
      <c r="U99" s="382"/>
      <c r="V99" s="382"/>
      <c r="W99" s="382"/>
      <c r="X99" s="382"/>
      <c r="Y99" s="382"/>
      <c r="Z99" s="382"/>
      <c r="AA99" s="382"/>
      <c r="AB99" s="382"/>
      <c r="AC99" s="382"/>
    </row>
    <row r="100" spans="1:29" s="69" customFormat="1" ht="26.1" customHeight="1">
      <c r="A100" s="472"/>
      <c r="B100" s="473"/>
      <c r="C100" s="474"/>
      <c r="D100" s="475"/>
      <c r="E100" s="288"/>
      <c r="F100" s="288"/>
      <c r="G100" s="288"/>
      <c r="H100" s="320"/>
      <c r="I100" s="307"/>
      <c r="J100" s="301"/>
      <c r="K100" s="476"/>
      <c r="L100" s="291"/>
      <c r="M100" s="291"/>
      <c r="N100" s="291"/>
      <c r="O100" s="292"/>
      <c r="P100" s="292"/>
      <c r="Q100" s="422"/>
      <c r="R100" s="422"/>
      <c r="S100" s="303"/>
      <c r="T100" s="303"/>
      <c r="U100" s="303"/>
      <c r="V100" s="303"/>
      <c r="W100" s="303"/>
      <c r="X100" s="303"/>
      <c r="Y100" s="303"/>
      <c r="Z100" s="303"/>
      <c r="AA100" s="303"/>
      <c r="AB100" s="303"/>
      <c r="AC100" s="303"/>
    </row>
    <row r="101" spans="1:29" ht="26.1" customHeight="1">
      <c r="A101" s="323"/>
      <c r="B101" s="323"/>
      <c r="C101" s="323"/>
      <c r="D101" s="323"/>
      <c r="E101" s="270"/>
      <c r="F101" s="270"/>
      <c r="G101" s="270"/>
      <c r="H101" s="329"/>
      <c r="I101" s="307"/>
      <c r="J101" s="307"/>
      <c r="K101" s="476"/>
      <c r="L101" s="291"/>
      <c r="M101" s="291"/>
      <c r="N101" s="291"/>
      <c r="O101" s="292"/>
      <c r="P101" s="292"/>
      <c r="Q101" s="278"/>
      <c r="R101" s="278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</row>
    <row r="102" spans="1:29" s="69" customFormat="1" ht="30.75" customHeight="1">
      <c r="A102" s="638"/>
      <c r="B102" s="638"/>
      <c r="C102" s="638"/>
      <c r="D102" s="323"/>
      <c r="E102" s="276"/>
      <c r="F102" s="276"/>
      <c r="G102" s="276"/>
      <c r="H102" s="455"/>
      <c r="I102" s="307"/>
      <c r="J102" s="477"/>
      <c r="K102" s="476"/>
      <c r="L102" s="291"/>
      <c r="M102" s="291"/>
      <c r="N102" s="291"/>
      <c r="O102" s="292"/>
      <c r="P102" s="292"/>
      <c r="Q102" s="291"/>
      <c r="R102" s="291"/>
      <c r="S102" s="303"/>
      <c r="T102" s="303"/>
      <c r="U102" s="303"/>
      <c r="V102" s="303"/>
      <c r="W102" s="303"/>
      <c r="X102" s="303"/>
      <c r="Y102" s="303"/>
      <c r="Z102" s="303"/>
      <c r="AA102" s="303"/>
      <c r="AB102" s="303"/>
      <c r="AC102" s="303"/>
    </row>
    <row r="103" spans="1:29" ht="26.1" customHeight="1">
      <c r="A103" s="310"/>
      <c r="B103" s="331"/>
      <c r="C103" s="280"/>
      <c r="D103" s="316"/>
      <c r="E103" s="313"/>
      <c r="F103" s="313"/>
      <c r="G103" s="313"/>
      <c r="H103" s="282"/>
      <c r="I103" s="307"/>
      <c r="J103" s="307"/>
      <c r="K103" s="476"/>
      <c r="L103" s="291"/>
      <c r="M103" s="291"/>
      <c r="N103" s="291"/>
      <c r="O103" s="292"/>
      <c r="P103" s="292"/>
      <c r="Q103" s="301"/>
      <c r="R103" s="301"/>
      <c r="S103" s="382"/>
      <c r="T103" s="382"/>
      <c r="U103" s="382"/>
      <c r="V103" s="382"/>
      <c r="W103" s="382"/>
      <c r="X103" s="382"/>
      <c r="Y103" s="382"/>
      <c r="Z103" s="382"/>
      <c r="AA103" s="382"/>
      <c r="AB103" s="382"/>
      <c r="AC103" s="382"/>
    </row>
    <row r="104" spans="1:29" s="69" customFormat="1" ht="26.1" customHeight="1">
      <c r="A104" s="310"/>
      <c r="B104" s="432"/>
      <c r="C104" s="280"/>
      <c r="D104" s="316"/>
      <c r="E104" s="282"/>
      <c r="F104" s="282"/>
      <c r="G104" s="282"/>
      <c r="H104" s="282"/>
      <c r="I104" s="301"/>
      <c r="J104" s="307"/>
      <c r="K104" s="417"/>
      <c r="L104" s="292"/>
      <c r="M104" s="292"/>
      <c r="N104" s="292"/>
      <c r="O104" s="292"/>
      <c r="P104" s="292"/>
      <c r="Q104" s="353"/>
      <c r="R104" s="484"/>
      <c r="S104" s="303"/>
      <c r="T104" s="303"/>
      <c r="U104" s="303"/>
      <c r="V104" s="303"/>
      <c r="W104" s="303"/>
      <c r="X104" s="303"/>
      <c r="Y104" s="303"/>
      <c r="Z104" s="303"/>
      <c r="AA104" s="303"/>
      <c r="AB104" s="303"/>
      <c r="AC104" s="303"/>
    </row>
    <row r="105" spans="1:29" ht="26.1" customHeight="1">
      <c r="A105" s="279"/>
      <c r="B105" s="280"/>
      <c r="C105" s="280"/>
      <c r="D105" s="316"/>
      <c r="E105" s="282"/>
      <c r="F105" s="282"/>
      <c r="G105" s="282"/>
      <c r="H105" s="282"/>
      <c r="I105" s="301"/>
      <c r="J105" s="307"/>
      <c r="K105" s="417"/>
      <c r="L105" s="292"/>
      <c r="M105" s="292"/>
      <c r="N105" s="292"/>
      <c r="O105" s="292"/>
      <c r="P105" s="292"/>
      <c r="Q105" s="278"/>
      <c r="R105" s="278"/>
      <c r="S105" s="382"/>
      <c r="T105" s="382"/>
      <c r="U105" s="382"/>
      <c r="V105" s="382"/>
      <c r="W105" s="382"/>
      <c r="X105" s="382"/>
      <c r="Y105" s="382"/>
      <c r="Z105" s="382"/>
      <c r="AA105" s="382"/>
      <c r="AB105" s="382"/>
      <c r="AC105" s="382"/>
    </row>
    <row r="106" spans="1:29" ht="26.1" customHeight="1">
      <c r="A106" s="279"/>
      <c r="B106" s="280"/>
      <c r="C106" s="280"/>
      <c r="D106" s="316"/>
      <c r="E106" s="276"/>
      <c r="F106" s="276"/>
      <c r="G106" s="276"/>
      <c r="H106" s="282"/>
      <c r="I106" s="278"/>
      <c r="J106" s="307"/>
      <c r="K106" s="306"/>
      <c r="L106" s="278"/>
      <c r="M106" s="278"/>
      <c r="N106" s="278"/>
      <c r="O106" s="278"/>
      <c r="P106" s="278"/>
      <c r="Q106" s="278"/>
      <c r="R106" s="278"/>
      <c r="S106" s="382"/>
      <c r="T106" s="382"/>
      <c r="U106" s="382"/>
      <c r="V106" s="382"/>
      <c r="W106" s="382"/>
      <c r="X106" s="382"/>
      <c r="Y106" s="382"/>
      <c r="Z106" s="382"/>
      <c r="AA106" s="382"/>
      <c r="AB106" s="382"/>
      <c r="AC106" s="382"/>
    </row>
    <row r="107" spans="1:29" ht="26.1" customHeight="1">
      <c r="A107" s="279"/>
      <c r="B107" s="280"/>
      <c r="C107" s="280"/>
      <c r="D107" s="316"/>
      <c r="E107" s="313"/>
      <c r="F107" s="313"/>
      <c r="G107" s="313"/>
      <c r="H107" s="282"/>
      <c r="I107" s="307"/>
      <c r="J107" s="307"/>
      <c r="K107" s="307"/>
      <c r="L107" s="307"/>
      <c r="M107" s="307"/>
      <c r="N107" s="307"/>
      <c r="O107" s="307"/>
      <c r="P107" s="307"/>
      <c r="Q107" s="419"/>
      <c r="R107" s="419"/>
      <c r="S107" s="382"/>
      <c r="T107" s="382"/>
      <c r="U107" s="382"/>
      <c r="V107" s="382"/>
      <c r="W107" s="382"/>
      <c r="X107" s="382"/>
      <c r="Y107" s="382"/>
      <c r="Z107" s="382"/>
      <c r="AA107" s="382"/>
      <c r="AB107" s="382"/>
      <c r="AC107" s="382"/>
    </row>
    <row r="108" spans="1:29" s="69" customFormat="1" ht="26.1" customHeight="1">
      <c r="A108" s="279"/>
      <c r="B108" s="479"/>
      <c r="C108" s="474"/>
      <c r="D108" s="347"/>
      <c r="E108" s="276"/>
      <c r="F108" s="288"/>
      <c r="G108" s="288"/>
      <c r="H108" s="282"/>
      <c r="I108" s="307"/>
      <c r="J108" s="307"/>
      <c r="K108" s="307"/>
      <c r="L108" s="307"/>
      <c r="M108" s="307"/>
      <c r="N108" s="307"/>
      <c r="O108" s="307"/>
      <c r="P108" s="307"/>
      <c r="Q108" s="419"/>
      <c r="R108" s="419"/>
      <c r="S108" s="303"/>
      <c r="T108" s="303"/>
      <c r="U108" s="303"/>
      <c r="V108" s="303"/>
      <c r="W108" s="303"/>
      <c r="X108" s="303"/>
      <c r="Y108" s="303"/>
      <c r="Z108" s="303"/>
      <c r="AA108" s="303"/>
      <c r="AB108" s="303"/>
      <c r="AC108" s="303"/>
    </row>
    <row r="109" spans="1:29" ht="26.1" customHeight="1">
      <c r="A109" s="279"/>
      <c r="B109" s="317"/>
      <c r="C109" s="280"/>
      <c r="D109" s="316"/>
      <c r="E109" s="282"/>
      <c r="F109" s="282"/>
      <c r="G109" s="282"/>
      <c r="H109" s="282"/>
      <c r="I109" s="284"/>
      <c r="J109" s="307"/>
      <c r="K109" s="301"/>
      <c r="L109" s="422"/>
      <c r="M109" s="422"/>
      <c r="N109" s="422"/>
      <c r="O109" s="436"/>
      <c r="P109" s="436"/>
      <c r="Q109" s="419"/>
      <c r="R109" s="419"/>
      <c r="S109" s="382"/>
      <c r="T109" s="382"/>
      <c r="U109" s="382"/>
      <c r="V109" s="382"/>
      <c r="W109" s="382"/>
      <c r="X109" s="382"/>
      <c r="Y109" s="382"/>
      <c r="Z109" s="382"/>
      <c r="AA109" s="382"/>
      <c r="AB109" s="382"/>
      <c r="AC109" s="382"/>
    </row>
    <row r="110" spans="1:29" s="69" customFormat="1" ht="26.1" customHeight="1">
      <c r="A110" s="279"/>
      <c r="B110" s="280"/>
      <c r="C110" s="280"/>
      <c r="D110" s="316"/>
      <c r="E110" s="288"/>
      <c r="F110" s="288"/>
      <c r="G110" s="288"/>
      <c r="H110" s="282"/>
      <c r="I110" s="284"/>
      <c r="J110" s="307"/>
      <c r="K110" s="301"/>
      <c r="L110" s="422"/>
      <c r="M110" s="422"/>
      <c r="N110" s="422"/>
      <c r="O110" s="436"/>
      <c r="P110" s="436"/>
      <c r="Q110" s="278"/>
      <c r="R110" s="278"/>
      <c r="S110" s="303"/>
      <c r="T110" s="303"/>
      <c r="U110" s="303"/>
      <c r="V110" s="303"/>
      <c r="W110" s="303"/>
      <c r="X110" s="303"/>
      <c r="Y110" s="303"/>
      <c r="Z110" s="303"/>
      <c r="AA110" s="303"/>
      <c r="AB110" s="303"/>
      <c r="AC110" s="303"/>
    </row>
    <row r="111" spans="1:29" s="69" customFormat="1" ht="26.1" customHeight="1">
      <c r="A111" s="480"/>
      <c r="B111" s="481"/>
      <c r="C111" s="482"/>
      <c r="D111" s="337"/>
      <c r="E111" s="270"/>
      <c r="F111" s="270"/>
      <c r="G111" s="270"/>
      <c r="H111" s="329"/>
      <c r="I111" s="263"/>
      <c r="J111" s="483"/>
      <c r="K111" s="278"/>
      <c r="L111" s="278"/>
      <c r="M111" s="278"/>
      <c r="N111" s="278"/>
      <c r="O111" s="278"/>
      <c r="P111" s="278"/>
      <c r="Q111" s="419"/>
      <c r="R111" s="419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</row>
    <row r="112" spans="1:29" ht="26.1" customHeight="1">
      <c r="A112" s="633"/>
      <c r="B112" s="633"/>
      <c r="C112" s="633"/>
      <c r="D112" s="347"/>
      <c r="E112" s="541"/>
      <c r="F112" s="541"/>
      <c r="G112" s="541"/>
      <c r="H112" s="542"/>
      <c r="I112" s="543"/>
      <c r="J112" s="543"/>
      <c r="K112" s="544"/>
      <c r="L112" s="545"/>
      <c r="M112" s="545"/>
      <c r="N112" s="545"/>
      <c r="O112" s="546"/>
      <c r="P112" s="546"/>
      <c r="Q112" s="547"/>
      <c r="R112" s="547"/>
    </row>
    <row r="113" spans="1:18" s="69" customFormat="1" ht="26.1" customHeight="1">
      <c r="A113" s="348"/>
      <c r="B113" s="349"/>
      <c r="C113" s="349"/>
      <c r="D113" s="349"/>
      <c r="E113" s="349"/>
      <c r="F113" s="349"/>
      <c r="G113" s="349"/>
      <c r="H113" s="349"/>
      <c r="I113" s="548"/>
      <c r="J113" s="543"/>
      <c r="K113" s="549"/>
      <c r="L113" s="549"/>
      <c r="M113" s="549"/>
      <c r="N113" s="549"/>
      <c r="O113" s="549"/>
      <c r="P113" s="549"/>
      <c r="Q113" s="547"/>
      <c r="R113" s="547"/>
    </row>
    <row r="114" spans="1:18" s="69" customFormat="1" ht="26.1" customHeight="1">
      <c r="A114" s="348"/>
      <c r="B114" s="349"/>
      <c r="C114" s="349"/>
      <c r="D114" s="349"/>
      <c r="E114" s="473"/>
      <c r="F114" s="473"/>
      <c r="G114" s="473"/>
      <c r="H114" s="349"/>
      <c r="I114" s="550"/>
      <c r="J114" s="543"/>
      <c r="K114" s="551"/>
      <c r="L114" s="551"/>
      <c r="M114" s="551"/>
      <c r="N114" s="551"/>
      <c r="O114" s="551"/>
      <c r="P114" s="551"/>
      <c r="Q114" s="547"/>
      <c r="R114" s="552"/>
    </row>
    <row r="115" spans="1:18" s="88" customFormat="1" ht="30.75" customHeight="1">
      <c r="A115" s="630"/>
      <c r="B115" s="630"/>
      <c r="C115" s="630"/>
      <c r="D115" s="275"/>
      <c r="E115" s="553"/>
      <c r="F115" s="553"/>
      <c r="G115" s="553"/>
      <c r="H115" s="554"/>
      <c r="I115" s="555"/>
      <c r="J115" s="556"/>
      <c r="K115" s="557"/>
      <c r="L115" s="557"/>
      <c r="M115" s="557"/>
      <c r="N115" s="557"/>
      <c r="O115" s="557"/>
      <c r="P115" s="557"/>
      <c r="Q115" s="549"/>
      <c r="R115" s="549"/>
    </row>
    <row r="116" spans="1:18" s="69" customFormat="1" ht="26.1" customHeight="1">
      <c r="A116" s="279"/>
      <c r="B116" s="286"/>
      <c r="C116" s="280"/>
      <c r="D116" s="280"/>
      <c r="E116" s="473"/>
      <c r="F116" s="473"/>
      <c r="G116" s="473"/>
      <c r="H116" s="453"/>
      <c r="I116" s="558"/>
      <c r="J116" s="558"/>
      <c r="K116" s="559"/>
      <c r="L116" s="557"/>
      <c r="M116" s="557"/>
      <c r="N116" s="557"/>
      <c r="O116" s="557"/>
      <c r="P116" s="557"/>
      <c r="Q116" s="557"/>
      <c r="R116" s="557"/>
    </row>
    <row r="117" spans="1:18" ht="26.1" customHeight="1">
      <c r="A117" s="279"/>
      <c r="B117" s="286"/>
      <c r="C117" s="286"/>
      <c r="D117" s="280"/>
      <c r="E117" s="473"/>
      <c r="F117" s="473"/>
      <c r="G117" s="473"/>
      <c r="H117" s="280"/>
      <c r="I117" s="560"/>
      <c r="J117" s="558"/>
      <c r="K117" s="561"/>
      <c r="L117" s="562"/>
      <c r="M117" s="562"/>
      <c r="N117" s="562"/>
      <c r="O117" s="563"/>
      <c r="P117" s="563"/>
      <c r="Q117" s="557"/>
      <c r="R117" s="557"/>
    </row>
    <row r="118" spans="1:18" s="69" customFormat="1" ht="26.1" customHeight="1">
      <c r="A118" s="342"/>
      <c r="B118" s="287"/>
      <c r="C118" s="287"/>
      <c r="D118" s="280"/>
      <c r="E118" s="473"/>
      <c r="F118" s="473"/>
      <c r="G118" s="473"/>
      <c r="H118" s="280"/>
      <c r="I118" s="558"/>
      <c r="J118" s="558"/>
      <c r="K118" s="561"/>
      <c r="L118" s="562"/>
      <c r="M118" s="562"/>
      <c r="N118" s="562"/>
      <c r="O118" s="563"/>
      <c r="P118" s="563"/>
      <c r="Q118" s="557"/>
      <c r="R118" s="557"/>
    </row>
    <row r="119" spans="1:18" ht="26.1" customHeight="1">
      <c r="A119" s="279"/>
      <c r="B119" s="453"/>
      <c r="C119" s="280"/>
      <c r="D119" s="323"/>
      <c r="E119" s="473"/>
      <c r="F119" s="473"/>
      <c r="G119" s="473"/>
      <c r="H119" s="564"/>
      <c r="I119" s="558"/>
      <c r="J119" s="558"/>
      <c r="K119" s="565"/>
      <c r="L119" s="562"/>
      <c r="M119" s="562"/>
      <c r="N119" s="562"/>
      <c r="O119" s="563"/>
      <c r="P119" s="563"/>
      <c r="Q119" s="566"/>
      <c r="R119" s="566"/>
    </row>
    <row r="120" spans="1:18" s="69" customFormat="1" ht="26.1" customHeight="1">
      <c r="A120" s="638"/>
      <c r="B120" s="638"/>
      <c r="C120" s="638"/>
      <c r="D120" s="275"/>
      <c r="E120" s="553"/>
      <c r="F120" s="553"/>
      <c r="G120" s="553"/>
      <c r="H120" s="567"/>
      <c r="I120" s="558"/>
      <c r="J120" s="556"/>
      <c r="K120" s="557"/>
      <c r="L120" s="557"/>
      <c r="M120" s="557"/>
      <c r="N120" s="557"/>
      <c r="O120" s="557"/>
      <c r="P120" s="557"/>
      <c r="Q120" s="486"/>
      <c r="R120" s="486"/>
    </row>
    <row r="121" spans="1:18" s="69" customFormat="1" ht="29.25" customHeight="1">
      <c r="A121" s="293"/>
      <c r="B121" s="280"/>
      <c r="C121" s="280"/>
      <c r="D121" s="323"/>
      <c r="E121" s="568"/>
      <c r="F121" s="568"/>
      <c r="G121" s="568"/>
      <c r="H121" s="451"/>
      <c r="I121" s="558"/>
      <c r="J121" s="558"/>
      <c r="K121" s="565"/>
      <c r="L121" s="562"/>
      <c r="M121" s="562"/>
      <c r="N121" s="562"/>
      <c r="O121" s="563"/>
      <c r="P121" s="563"/>
      <c r="Q121" s="486"/>
      <c r="R121" s="486"/>
    </row>
    <row r="122" spans="1:18" ht="26.1" customHeight="1">
      <c r="A122" s="279"/>
      <c r="B122" s="280"/>
      <c r="C122" s="280"/>
      <c r="D122" s="275"/>
      <c r="E122" s="473"/>
      <c r="F122" s="473"/>
      <c r="G122" s="473"/>
      <c r="H122" s="451"/>
      <c r="I122" s="569"/>
      <c r="J122" s="569"/>
      <c r="K122" s="547"/>
      <c r="L122" s="547"/>
      <c r="M122" s="547"/>
      <c r="N122" s="547"/>
      <c r="O122" s="547"/>
      <c r="P122" s="547"/>
      <c r="Q122" s="445"/>
      <c r="R122" s="445"/>
    </row>
    <row r="123" spans="1:18" ht="26.1" customHeight="1">
      <c r="A123" s="633"/>
      <c r="B123" s="633"/>
      <c r="C123" s="633"/>
      <c r="D123" s="308"/>
      <c r="E123" s="541"/>
      <c r="F123" s="541"/>
      <c r="G123" s="541"/>
      <c r="H123" s="570"/>
      <c r="I123" s="547"/>
      <c r="J123" s="571"/>
      <c r="K123" s="547"/>
      <c r="L123" s="547"/>
      <c r="M123" s="547"/>
      <c r="N123" s="547"/>
      <c r="O123" s="547"/>
      <c r="P123" s="547"/>
      <c r="Q123" s="486"/>
      <c r="R123" s="486"/>
    </row>
    <row r="124" spans="1:18" ht="26.1" customHeight="1">
      <c r="A124" s="633"/>
      <c r="B124" s="633"/>
      <c r="C124" s="633"/>
      <c r="D124" s="308"/>
      <c r="E124" s="541"/>
      <c r="F124" s="541"/>
      <c r="G124" s="541"/>
      <c r="H124" s="570"/>
      <c r="I124" s="548"/>
      <c r="J124" s="571"/>
      <c r="K124" s="552"/>
      <c r="L124" s="547"/>
      <c r="M124" s="547"/>
      <c r="N124" s="547"/>
      <c r="O124" s="547"/>
      <c r="P124" s="547"/>
      <c r="Q124" s="445"/>
      <c r="R124" s="445"/>
    </row>
    <row r="125" spans="1:18" ht="26.1" customHeight="1">
      <c r="A125" s="637"/>
      <c r="B125" s="637"/>
      <c r="C125" s="637"/>
      <c r="D125" s="637"/>
      <c r="E125" s="572"/>
      <c r="F125" s="572"/>
      <c r="G125" s="572"/>
      <c r="H125" s="570"/>
      <c r="I125" s="548"/>
      <c r="J125" s="573"/>
      <c r="K125" s="549"/>
      <c r="L125" s="549"/>
      <c r="M125" s="549"/>
      <c r="N125" s="549"/>
      <c r="O125" s="549"/>
      <c r="P125" s="549"/>
      <c r="Q125" s="486"/>
      <c r="R125" s="486"/>
    </row>
    <row r="126" spans="1:18" ht="26.1" customHeight="1">
      <c r="A126" s="164"/>
      <c r="B126" s="165"/>
      <c r="C126" s="165"/>
      <c r="D126" s="166"/>
      <c r="E126" s="541"/>
      <c r="F126" s="541"/>
      <c r="G126" s="541"/>
      <c r="H126" s="567"/>
      <c r="I126" s="555"/>
      <c r="J126" s="555"/>
      <c r="K126" s="557"/>
      <c r="L126" s="557"/>
      <c r="M126" s="557"/>
      <c r="N126" s="557"/>
      <c r="O126" s="557"/>
      <c r="P126" s="557"/>
      <c r="Q126" s="486"/>
      <c r="R126" s="486"/>
    </row>
    <row r="127" spans="1:18" ht="26.1" customHeight="1">
      <c r="A127" s="630"/>
      <c r="B127" s="630"/>
      <c r="C127" s="630"/>
      <c r="D127" s="275"/>
      <c r="E127" s="541"/>
      <c r="F127" s="541"/>
      <c r="G127" s="541"/>
      <c r="H127" s="503"/>
      <c r="I127" s="558"/>
      <c r="J127" s="555"/>
      <c r="K127" s="557"/>
      <c r="L127" s="557"/>
      <c r="M127" s="557"/>
      <c r="N127" s="557"/>
      <c r="O127" s="557"/>
      <c r="P127" s="557"/>
      <c r="Q127" s="445"/>
      <c r="R127" s="445"/>
    </row>
    <row r="128" spans="1:18" s="69" customFormat="1" ht="26.1" customHeight="1">
      <c r="A128" s="443"/>
      <c r="B128" s="361"/>
      <c r="C128" s="362"/>
      <c r="D128" s="363"/>
      <c r="E128" s="574"/>
      <c r="F128" s="574"/>
      <c r="G128" s="574"/>
      <c r="H128" s="567"/>
      <c r="I128" s="557"/>
      <c r="J128" s="557"/>
      <c r="K128" s="557"/>
      <c r="L128" s="557"/>
      <c r="M128" s="557"/>
      <c r="N128" s="557"/>
      <c r="O128" s="557"/>
      <c r="P128" s="557"/>
      <c r="Q128" s="486"/>
      <c r="R128" s="486"/>
    </row>
    <row r="129" spans="1:18" s="69" customFormat="1" ht="26.1" customHeight="1">
      <c r="A129" s="647"/>
      <c r="B129" s="647"/>
      <c r="C129" s="647"/>
      <c r="D129" s="362"/>
      <c r="E129" s="566"/>
      <c r="F129" s="566"/>
      <c r="G129" s="566"/>
      <c r="H129" s="575"/>
      <c r="I129" s="566"/>
      <c r="J129" s="566"/>
      <c r="K129" s="566"/>
      <c r="L129" s="566"/>
      <c r="M129" s="566"/>
      <c r="N129" s="566"/>
      <c r="O129" s="566"/>
      <c r="P129" s="566"/>
    </row>
    <row r="130" spans="1:18" ht="26.1" customHeight="1">
      <c r="A130" s="443"/>
      <c r="B130" s="444"/>
      <c r="C130" s="445"/>
      <c r="D130" s="445"/>
      <c r="E130" s="445"/>
      <c r="F130" s="445"/>
      <c r="G130" s="445"/>
      <c r="H130" s="445"/>
      <c r="I130" s="445"/>
      <c r="J130" s="445"/>
      <c r="K130" s="486"/>
      <c r="L130" s="486"/>
      <c r="M130" s="486"/>
      <c r="N130" s="486"/>
      <c r="O130" s="486"/>
      <c r="P130" s="486"/>
      <c r="Q130" s="69"/>
      <c r="R130" s="69"/>
    </row>
    <row r="131" spans="1:18" ht="26.1" customHeight="1">
      <c r="A131" s="443"/>
      <c r="B131" s="443"/>
      <c r="C131" s="445"/>
      <c r="D131" s="445"/>
      <c r="E131" s="445"/>
      <c r="F131" s="445"/>
      <c r="G131" s="445"/>
      <c r="H131" s="445"/>
      <c r="I131" s="445"/>
      <c r="J131" s="445"/>
      <c r="K131" s="486"/>
      <c r="L131" s="486"/>
      <c r="M131" s="486"/>
      <c r="N131" s="486"/>
      <c r="O131" s="486"/>
      <c r="P131" s="486"/>
      <c r="Q131" s="69"/>
      <c r="R131" s="69"/>
    </row>
    <row r="132" spans="1:18" s="24" customFormat="1" ht="26.1" customHeight="1">
      <c r="A132" s="443"/>
      <c r="B132" s="444"/>
      <c r="C132" s="445"/>
      <c r="D132" s="445"/>
      <c r="E132" s="445"/>
      <c r="F132" s="445"/>
      <c r="G132" s="445"/>
      <c r="H132" s="445"/>
      <c r="I132" s="445"/>
      <c r="J132" s="445"/>
      <c r="K132" s="445"/>
      <c r="L132" s="445"/>
      <c r="M132" s="445"/>
      <c r="N132" s="445"/>
      <c r="O132" s="445"/>
      <c r="P132" s="445"/>
    </row>
    <row r="133" spans="1:18" s="24" customFormat="1" ht="26.1" customHeight="1">
      <c r="A133" s="443"/>
      <c r="B133" s="444"/>
      <c r="C133" s="445"/>
      <c r="D133" s="445"/>
      <c r="E133" s="445"/>
      <c r="F133" s="445"/>
      <c r="G133" s="445"/>
      <c r="H133" s="445"/>
      <c r="I133" s="445"/>
      <c r="J133" s="445"/>
      <c r="K133" s="486"/>
      <c r="L133" s="486"/>
      <c r="M133" s="486"/>
      <c r="N133" s="486"/>
      <c r="O133" s="486"/>
      <c r="P133" s="486"/>
    </row>
    <row r="134" spans="1:18" s="69" customFormat="1" ht="26.1" customHeight="1">
      <c r="A134" s="443"/>
      <c r="B134" s="444"/>
      <c r="C134" s="445"/>
      <c r="D134" s="445"/>
      <c r="E134" s="445"/>
      <c r="F134" s="445"/>
      <c r="G134" s="445"/>
      <c r="H134" s="445"/>
      <c r="I134" s="445"/>
      <c r="J134" s="445"/>
      <c r="K134" s="445"/>
      <c r="L134" s="445"/>
      <c r="M134" s="445"/>
      <c r="N134" s="445"/>
      <c r="O134" s="445"/>
      <c r="P134" s="445"/>
    </row>
    <row r="135" spans="1:18" s="69" customFormat="1" ht="26.1" customHeight="1">
      <c r="A135" s="443"/>
      <c r="B135" s="444"/>
      <c r="C135" s="445"/>
      <c r="D135" s="445"/>
      <c r="E135" s="445"/>
      <c r="F135" s="445"/>
      <c r="G135" s="445"/>
      <c r="H135" s="445"/>
      <c r="I135" s="445"/>
      <c r="J135" s="445"/>
      <c r="K135" s="486"/>
      <c r="L135" s="486"/>
      <c r="M135" s="486"/>
      <c r="N135" s="486"/>
      <c r="O135" s="486"/>
      <c r="P135" s="486"/>
      <c r="Q135" s="24"/>
      <c r="R135" s="24"/>
    </row>
    <row r="136" spans="1:18" ht="26.1" customHeight="1">
      <c r="A136" s="443"/>
      <c r="B136" s="443"/>
      <c r="C136" s="445"/>
      <c r="D136" s="445"/>
      <c r="E136" s="445"/>
      <c r="F136" s="445"/>
      <c r="G136" s="445"/>
      <c r="H136" s="445"/>
      <c r="I136" s="445"/>
      <c r="J136" s="445"/>
      <c r="K136" s="486"/>
      <c r="L136" s="486"/>
      <c r="M136" s="486"/>
      <c r="N136" s="486"/>
      <c r="O136" s="486"/>
      <c r="P136" s="486"/>
      <c r="Q136" s="69"/>
      <c r="R136" s="69"/>
    </row>
    <row r="137" spans="1:18" ht="26.1" customHeight="1">
      <c r="A137" s="443"/>
      <c r="B137" s="444"/>
      <c r="C137" s="445"/>
      <c r="D137" s="445"/>
      <c r="E137" s="445"/>
      <c r="F137" s="445"/>
      <c r="G137" s="445"/>
      <c r="H137" s="445"/>
      <c r="I137" s="445"/>
      <c r="J137" s="445"/>
      <c r="K137" s="445"/>
      <c r="L137" s="445"/>
      <c r="M137" s="445"/>
      <c r="N137" s="445"/>
      <c r="O137" s="445"/>
      <c r="P137" s="445"/>
      <c r="Q137" s="69"/>
      <c r="R137" s="69"/>
    </row>
    <row r="138" spans="1:18" s="69" customFormat="1" ht="29.25" customHeight="1">
      <c r="A138" s="443"/>
      <c r="B138" s="443"/>
      <c r="C138" s="445"/>
      <c r="D138" s="445"/>
      <c r="E138" s="445"/>
      <c r="F138" s="445"/>
      <c r="G138" s="445"/>
      <c r="H138" s="445"/>
      <c r="I138" s="445"/>
      <c r="J138" s="445"/>
      <c r="K138" s="486"/>
      <c r="L138" s="486"/>
      <c r="M138" s="486"/>
      <c r="N138" s="486"/>
      <c r="O138" s="486"/>
      <c r="P138" s="486"/>
      <c r="Q138" s="24"/>
      <c r="R138" s="24"/>
    </row>
    <row r="139" spans="1:18" s="24" customFormat="1" ht="26.1" customHeight="1">
      <c r="A139" s="443"/>
      <c r="B139" s="444"/>
      <c r="C139" s="445"/>
      <c r="D139" s="445"/>
      <c r="E139" s="445"/>
      <c r="F139" s="445"/>
      <c r="G139" s="445"/>
      <c r="H139" s="445"/>
      <c r="K139" s="69"/>
      <c r="L139" s="69"/>
      <c r="M139" s="69"/>
      <c r="N139" s="69"/>
      <c r="O139" s="69"/>
      <c r="P139" s="69"/>
    </row>
    <row r="140" spans="1:18" s="69" customFormat="1" ht="26.1" customHeight="1">
      <c r="A140" s="443"/>
      <c r="B140" s="444"/>
      <c r="C140" s="445"/>
      <c r="D140" s="445"/>
      <c r="E140" s="445"/>
      <c r="F140" s="445"/>
      <c r="G140" s="445"/>
      <c r="H140" s="445"/>
      <c r="I140" s="24"/>
      <c r="J140" s="24"/>
    </row>
    <row r="141" spans="1:18" s="24" customFormat="1" ht="26.1" customHeight="1">
      <c r="A141" s="443"/>
      <c r="B141" s="443"/>
      <c r="C141" s="445"/>
      <c r="D141" s="445"/>
      <c r="E141" s="445"/>
      <c r="F141" s="445"/>
      <c r="G141" s="445"/>
      <c r="H141" s="445"/>
      <c r="K141" s="69"/>
      <c r="L141" s="69"/>
      <c r="M141" s="69"/>
      <c r="N141" s="69"/>
      <c r="O141" s="69"/>
      <c r="P141" s="69"/>
      <c r="Q141" s="69"/>
      <c r="R141" s="69"/>
    </row>
    <row r="142" spans="1:18" s="69" customFormat="1" ht="26.1" customHeight="1">
      <c r="A142" s="443"/>
      <c r="B142" s="444"/>
      <c r="C142" s="445"/>
      <c r="D142" s="445"/>
      <c r="E142" s="445"/>
      <c r="F142" s="445"/>
      <c r="G142" s="445"/>
      <c r="H142" s="445"/>
      <c r="I142" s="24"/>
      <c r="J142" s="24"/>
      <c r="K142" s="24"/>
      <c r="L142" s="24"/>
      <c r="M142" s="24"/>
      <c r="N142" s="24"/>
      <c r="O142" s="24"/>
      <c r="P142" s="24"/>
    </row>
    <row r="143" spans="1:18" s="69" customFormat="1" ht="26.1" customHeight="1">
      <c r="A143" s="176"/>
      <c r="B143" s="177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</row>
    <row r="144" spans="1:18" s="69" customFormat="1" ht="26.1" customHeight="1">
      <c r="A144" s="176"/>
      <c r="B144" s="177"/>
      <c r="C144" s="24"/>
      <c r="D144" s="24"/>
      <c r="E144" s="24"/>
      <c r="F144" s="24"/>
      <c r="G144" s="24"/>
      <c r="H144" s="24"/>
      <c r="I144" s="24"/>
      <c r="J144" s="24"/>
      <c r="Q144" s="24"/>
      <c r="R144" s="24"/>
    </row>
    <row r="145" spans="1:18" s="69" customFormat="1" ht="26.1" customHeight="1">
      <c r="A145" s="176"/>
      <c r="B145" s="177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</row>
    <row r="146" spans="1:18" s="24" customFormat="1" ht="26.1" customHeight="1">
      <c r="A146" s="176"/>
      <c r="B146" s="176"/>
      <c r="K146" s="69"/>
      <c r="L146" s="69"/>
      <c r="M146" s="69"/>
      <c r="N146" s="69"/>
      <c r="O146" s="69"/>
      <c r="P146" s="69"/>
    </row>
    <row r="147" spans="1:18" s="69" customFormat="1" ht="26.1" customHeight="1">
      <c r="A147" s="176"/>
      <c r="B147" s="176"/>
      <c r="C147" s="24"/>
      <c r="D147" s="24"/>
      <c r="E147" s="24"/>
      <c r="F147" s="24"/>
      <c r="G147" s="24"/>
      <c r="H147" s="24"/>
      <c r="I147" s="24"/>
      <c r="J147" s="24"/>
    </row>
    <row r="148" spans="1:18" s="69" customFormat="1" ht="26.1" customHeight="1">
      <c r="A148" s="176"/>
      <c r="B148" s="177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</row>
    <row r="149" spans="1:18" s="69" customFormat="1" ht="26.1" customHeight="1">
      <c r="A149" s="199"/>
      <c r="B149" s="199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</row>
    <row r="150" spans="1:18" s="69" customFormat="1" ht="26.1" customHeight="1">
      <c r="A150" s="199"/>
      <c r="B150" s="200"/>
      <c r="C150" s="24"/>
      <c r="D150" s="24"/>
      <c r="E150" s="24"/>
      <c r="F150" s="24"/>
      <c r="G150" s="24"/>
      <c r="H150" s="24"/>
      <c r="I150" s="24"/>
      <c r="J150" s="24"/>
    </row>
    <row r="151" spans="1:18" s="69" customFormat="1" ht="26.1" customHeight="1">
      <c r="A151" s="185"/>
      <c r="B151" s="186"/>
      <c r="C151" s="24"/>
      <c r="D151" s="24"/>
      <c r="E151" s="24"/>
      <c r="F151" s="24"/>
      <c r="G151" s="24"/>
      <c r="H151" s="24"/>
      <c r="I151" s="24"/>
      <c r="J151" s="24"/>
    </row>
    <row r="152" spans="1:18" s="175" customFormat="1" ht="26.1" customHeight="1">
      <c r="A152" s="185"/>
      <c r="B152" s="185"/>
      <c r="C152" s="24"/>
      <c r="D152" s="24"/>
      <c r="E152" s="24"/>
      <c r="F152" s="24"/>
      <c r="G152" s="24"/>
      <c r="H152" s="24"/>
      <c r="I152" s="24"/>
      <c r="J152" s="24"/>
      <c r="K152" s="69"/>
      <c r="L152" s="69"/>
      <c r="M152" s="69"/>
      <c r="N152" s="69"/>
      <c r="O152" s="69"/>
      <c r="P152" s="69"/>
      <c r="Q152" s="24"/>
      <c r="R152" s="24"/>
    </row>
    <row r="153" spans="1:18" s="24" customFormat="1" ht="26.1" customHeight="1">
      <c r="A153" s="188"/>
      <c r="B153" s="188"/>
      <c r="K153" s="69"/>
      <c r="L153" s="69"/>
      <c r="M153" s="69"/>
      <c r="N153" s="69"/>
      <c r="O153" s="69"/>
      <c r="P153" s="69"/>
      <c r="Q153" s="69"/>
      <c r="R153" s="69"/>
    </row>
    <row r="154" spans="1:18" s="24" customFormat="1" ht="29.25" customHeight="1">
      <c r="A154" s="188"/>
      <c r="B154" s="189"/>
    </row>
    <row r="155" spans="1:18" s="69" customFormat="1" ht="26.1" customHeight="1">
      <c r="A155" s="176"/>
      <c r="B155" s="177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</row>
    <row r="156" spans="1:18" s="24" customFormat="1" ht="26.1" customHeight="1">
      <c r="A156" s="176"/>
      <c r="B156" s="177"/>
    </row>
    <row r="157" spans="1:18" s="69" customFormat="1" ht="26.1" customHeight="1">
      <c r="A157" s="176"/>
      <c r="B157" s="177"/>
      <c r="C157" s="24"/>
      <c r="D157" s="24"/>
      <c r="E157" s="24"/>
      <c r="F157" s="24"/>
      <c r="G157" s="24"/>
      <c r="H157" s="24"/>
      <c r="I157" s="24"/>
      <c r="J157" s="24"/>
    </row>
    <row r="158" spans="1:18" s="24" customFormat="1" ht="26.1" customHeight="1">
      <c r="A158" s="176"/>
      <c r="B158" s="176"/>
    </row>
    <row r="159" spans="1:18" s="69" customFormat="1" ht="26.1" customHeight="1">
      <c r="A159" s="176"/>
      <c r="B159" s="176"/>
      <c r="C159" s="24"/>
      <c r="D159" s="24"/>
      <c r="E159" s="24"/>
      <c r="F159" s="24"/>
      <c r="G159" s="24"/>
      <c r="H159" s="24"/>
      <c r="I159" s="24"/>
      <c r="J159" s="24"/>
      <c r="Q159" s="24"/>
      <c r="R159" s="24"/>
    </row>
    <row r="160" spans="1:18" s="24" customFormat="1" ht="26.1" customHeight="1">
      <c r="A160" s="176"/>
      <c r="B160" s="176"/>
      <c r="K160" s="69"/>
      <c r="L160" s="69"/>
      <c r="M160" s="69"/>
      <c r="N160" s="69"/>
      <c r="O160" s="69"/>
      <c r="P160" s="69"/>
    </row>
    <row r="161" spans="1:18" s="69" customFormat="1" ht="26.1" customHeight="1">
      <c r="A161" s="176"/>
      <c r="B161" s="177"/>
      <c r="C161" s="24"/>
      <c r="D161" s="24"/>
      <c r="E161" s="24"/>
      <c r="F161" s="24"/>
      <c r="G161" s="24"/>
      <c r="H161" s="24"/>
      <c r="I161" s="24"/>
      <c r="J161" s="24"/>
    </row>
    <row r="162" spans="1:18" s="24" customFormat="1" ht="26.1" customHeight="1">
      <c r="A162" s="176"/>
      <c r="B162" s="176"/>
    </row>
    <row r="163" spans="1:18" s="69" customFormat="1" ht="32.25" customHeight="1">
      <c r="A163" s="176"/>
      <c r="B163" s="177"/>
      <c r="C163" s="24"/>
      <c r="D163" s="24"/>
      <c r="E163" s="24"/>
      <c r="F163" s="24"/>
      <c r="G163" s="24"/>
      <c r="H163" s="24"/>
      <c r="I163" s="24"/>
      <c r="J163" s="24"/>
    </row>
    <row r="164" spans="1:18" s="69" customFormat="1" ht="26.1" customHeight="1">
      <c r="A164" s="170"/>
      <c r="B164" s="171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</row>
    <row r="165" spans="1:18" s="24" customFormat="1" ht="26.1" customHeight="1">
      <c r="A165" s="170"/>
      <c r="B165" s="171"/>
      <c r="K165" s="69"/>
      <c r="L165" s="69"/>
      <c r="M165" s="69"/>
      <c r="N165" s="69"/>
      <c r="O165" s="69"/>
      <c r="P165" s="69"/>
    </row>
    <row r="166" spans="1:18" s="24" customFormat="1" ht="26.1" customHeight="1">
      <c r="A166" s="170"/>
      <c r="B166" s="170"/>
      <c r="Q166" s="69"/>
      <c r="R166" s="69"/>
    </row>
    <row r="167" spans="1:18" s="24" customFormat="1" ht="26.1" customHeight="1">
      <c r="A167" s="170"/>
      <c r="B167" s="171"/>
      <c r="K167" s="69"/>
      <c r="L167" s="69"/>
      <c r="M167" s="69"/>
      <c r="N167" s="69"/>
      <c r="O167" s="69"/>
      <c r="P167" s="69"/>
      <c r="Q167" s="69"/>
      <c r="R167" s="69"/>
    </row>
    <row r="168" spans="1:18" s="69" customFormat="1" ht="26.1" customHeight="1">
      <c r="A168" s="170"/>
      <c r="B168" s="170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88"/>
      <c r="R168" s="88"/>
    </row>
    <row r="169" spans="1:18" s="69" customFormat="1" ht="26.1" customHeight="1">
      <c r="A169" s="170"/>
      <c r="B169" s="171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</row>
    <row r="170" spans="1:18" s="69" customFormat="1" ht="26.1" customHeight="1">
      <c r="A170" s="170"/>
      <c r="B170" s="170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 s="24" customFormat="1" ht="26.1" customHeight="1">
      <c r="A171" s="170"/>
      <c r="B171" s="171"/>
      <c r="K171" s="69"/>
      <c r="L171" s="69"/>
      <c r="M171" s="69"/>
      <c r="N171" s="69"/>
      <c r="O171" s="69"/>
      <c r="P171" s="69"/>
      <c r="Q171" s="69"/>
      <c r="R171" s="69"/>
    </row>
    <row r="172" spans="1:18" s="69" customFormat="1" ht="26.1" customHeight="1">
      <c r="A172" s="170"/>
      <c r="B172" s="170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</row>
    <row r="173" spans="1:18" s="69" customFormat="1" ht="26.1" customHeight="1">
      <c r="A173" s="170"/>
      <c r="B173" s="170"/>
      <c r="C173" s="24"/>
      <c r="D173" s="24"/>
      <c r="E173" s="24"/>
      <c r="F173" s="24"/>
      <c r="G173" s="24"/>
      <c r="H173" s="24"/>
      <c r="I173" s="24"/>
      <c r="J173" s="24"/>
    </row>
    <row r="174" spans="1:18" s="24" customFormat="1" ht="26.1" customHeight="1">
      <c r="A174" s="170"/>
      <c r="B174" s="170"/>
      <c r="K174" s="69"/>
      <c r="L174" s="69"/>
      <c r="M174" s="69"/>
      <c r="N174" s="69"/>
      <c r="O174" s="69"/>
      <c r="P174" s="69"/>
      <c r="Q174" s="69"/>
      <c r="R174" s="69"/>
    </row>
    <row r="175" spans="1:18" s="69" customFormat="1" ht="26.1" customHeight="1">
      <c r="A175" s="170"/>
      <c r="B175" s="171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</row>
    <row r="176" spans="1:18" s="24" customFormat="1" ht="26.1" customHeight="1">
      <c r="A176" s="170"/>
      <c r="B176" s="170"/>
      <c r="K176" s="69"/>
      <c r="L176" s="69"/>
      <c r="M176" s="69"/>
      <c r="N176" s="69"/>
      <c r="O176" s="69"/>
      <c r="P176" s="69"/>
    </row>
    <row r="177" spans="1:18" s="24" customFormat="1" ht="26.1" customHeight="1">
      <c r="A177" s="170"/>
      <c r="B177" s="171"/>
      <c r="K177" s="69"/>
      <c r="L177" s="69"/>
      <c r="M177" s="69"/>
      <c r="N177" s="69"/>
      <c r="O177" s="69"/>
      <c r="P177" s="69"/>
    </row>
    <row r="178" spans="1:18" s="69" customFormat="1" ht="26.1" customHeight="1">
      <c r="A178" s="170"/>
      <c r="B178" s="171"/>
      <c r="C178" s="24"/>
      <c r="D178" s="24"/>
      <c r="E178" s="24"/>
      <c r="F178" s="24"/>
      <c r="G178" s="24"/>
      <c r="H178" s="24"/>
      <c r="I178" s="123"/>
      <c r="J178" s="123"/>
      <c r="K178" s="88"/>
      <c r="L178" s="88"/>
      <c r="M178" s="88"/>
      <c r="N178" s="88"/>
      <c r="O178" s="88"/>
      <c r="P178" s="88"/>
      <c r="Q178" s="24"/>
      <c r="R178" s="24"/>
    </row>
    <row r="179" spans="1:18" s="69" customFormat="1" ht="26.1" customHeight="1">
      <c r="A179" s="170"/>
      <c r="B179" s="170"/>
      <c r="C179" s="24"/>
      <c r="D179" s="24"/>
      <c r="E179" s="24"/>
      <c r="F179" s="24"/>
      <c r="G179" s="24"/>
      <c r="H179" s="24"/>
      <c r="I179" s="24"/>
      <c r="J179" s="24"/>
      <c r="Q179" s="24"/>
      <c r="R179" s="24"/>
    </row>
    <row r="180" spans="1:18" s="69" customFormat="1" ht="26.1" customHeight="1">
      <c r="A180" s="170"/>
      <c r="B180" s="171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</row>
    <row r="181" spans="1:18" s="24" customFormat="1" ht="26.1" customHeight="1">
      <c r="A181" s="170"/>
      <c r="B181" s="171"/>
      <c r="K181" s="69"/>
      <c r="L181" s="69"/>
      <c r="M181" s="69"/>
      <c r="N181" s="69"/>
      <c r="O181" s="69"/>
      <c r="P181" s="69"/>
      <c r="Q181" s="69"/>
      <c r="R181" s="69"/>
    </row>
    <row r="182" spans="1:18" s="69" customFormat="1" ht="26.1" customHeight="1">
      <c r="A182" s="172"/>
      <c r="B182" s="173"/>
      <c r="C182" s="123"/>
      <c r="D182" s="123"/>
      <c r="E182" s="123"/>
      <c r="F182" s="123"/>
      <c r="G182" s="123"/>
      <c r="H182" s="123"/>
      <c r="I182" s="24"/>
      <c r="J182" s="24"/>
      <c r="K182" s="24"/>
      <c r="L182" s="24"/>
      <c r="M182" s="24"/>
      <c r="N182" s="24"/>
      <c r="O182" s="24"/>
      <c r="P182" s="24"/>
    </row>
    <row r="183" spans="1:18" s="69" customFormat="1" ht="26.1" customHeight="1">
      <c r="A183" s="170"/>
      <c r="B183" s="171"/>
      <c r="C183" s="24"/>
      <c r="D183" s="24"/>
      <c r="E183" s="24"/>
      <c r="F183" s="24"/>
      <c r="G183" s="24"/>
      <c r="H183" s="24"/>
      <c r="I183" s="24"/>
      <c r="J183" s="24"/>
      <c r="Q183" s="24"/>
      <c r="R183" s="24"/>
    </row>
    <row r="184" spans="1:18" s="24" customFormat="1" ht="26.1" customHeight="1">
      <c r="A184" s="170"/>
      <c r="B184" s="170"/>
      <c r="K184" s="69"/>
      <c r="L184" s="69"/>
      <c r="M184" s="69"/>
      <c r="N184" s="69"/>
      <c r="O184" s="69"/>
      <c r="P184" s="69"/>
    </row>
    <row r="185" spans="1:18" s="69" customFormat="1" ht="26.1" customHeight="1">
      <c r="A185" s="170"/>
      <c r="B185" s="171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</row>
    <row r="186" spans="1:18" s="69" customFormat="1" ht="26.1" customHeight="1">
      <c r="A186" s="170"/>
      <c r="B186" s="170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</row>
    <row r="187" spans="1:18" s="24" customFormat="1" ht="26.1" customHeight="1">
      <c r="A187" s="170"/>
      <c r="B187" s="171"/>
      <c r="Q187" s="69"/>
      <c r="R187" s="69"/>
    </row>
    <row r="188" spans="1:18" s="69" customFormat="1" ht="44.25" customHeight="1">
      <c r="A188" s="176"/>
      <c r="B188" s="177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</row>
    <row r="189" spans="1:18" s="24" customFormat="1" ht="44.25" customHeight="1">
      <c r="A189" s="178"/>
      <c r="B189" s="178"/>
    </row>
    <row r="190" spans="1:18" s="69" customFormat="1" ht="26.1" customHeight="1">
      <c r="A190" s="178"/>
      <c r="B190" s="178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</row>
    <row r="191" spans="1:18" s="69" customFormat="1" ht="26.1" customHeight="1">
      <c r="A191" s="178"/>
      <c r="B191" s="178"/>
      <c r="C191" s="24"/>
      <c r="D191" s="24"/>
      <c r="E191" s="24"/>
      <c r="F191" s="24"/>
      <c r="G191" s="24"/>
      <c r="H191" s="24"/>
      <c r="I191" s="24"/>
      <c r="J191" s="24"/>
    </row>
    <row r="192" spans="1:18" s="69" customFormat="1" ht="26.1" customHeight="1">
      <c r="A192" s="178"/>
      <c r="B192" s="178"/>
      <c r="C192" s="24"/>
      <c r="D192" s="24"/>
      <c r="E192" s="24"/>
      <c r="F192" s="24"/>
      <c r="G192" s="24"/>
      <c r="H192" s="24"/>
      <c r="I192" s="24"/>
      <c r="J192" s="24"/>
      <c r="Q192" s="24"/>
      <c r="R192" s="24"/>
    </row>
    <row r="193" spans="1:18" s="69" customFormat="1" ht="41.25" customHeight="1">
      <c r="A193" s="178"/>
      <c r="B193" s="178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</row>
    <row r="194" spans="1:18" s="69" customFormat="1" ht="26.1" customHeight="1">
      <c r="A194" s="178"/>
      <c r="B194" s="178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</row>
    <row r="195" spans="1:18" s="24" customFormat="1" ht="26.1" customHeight="1">
      <c r="A195" s="178"/>
      <c r="B195" s="179"/>
      <c r="Q195" s="69"/>
      <c r="R195" s="69"/>
    </row>
    <row r="196" spans="1:18" s="69" customFormat="1" ht="26.1" customHeight="1">
      <c r="A196" s="178"/>
      <c r="B196" s="179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</row>
    <row r="197" spans="1:18" s="24" customFormat="1" ht="26.1" customHeight="1">
      <c r="A197" s="178"/>
      <c r="B197" s="178"/>
      <c r="K197" s="69"/>
      <c r="L197" s="69"/>
      <c r="M197" s="69"/>
      <c r="N197" s="69"/>
      <c r="O197" s="69"/>
      <c r="P197" s="69"/>
      <c r="Q197" s="69"/>
      <c r="R197" s="69"/>
    </row>
    <row r="198" spans="1:18" s="69" customFormat="1" ht="33.75" customHeight="1">
      <c r="A198" s="178"/>
      <c r="B198" s="178"/>
      <c r="C198" s="24"/>
      <c r="D198" s="24"/>
      <c r="E198" s="24"/>
      <c r="F198" s="24"/>
      <c r="G198" s="24"/>
      <c r="H198" s="24"/>
      <c r="I198" s="24"/>
      <c r="J198" s="24"/>
      <c r="K198" s="190" t="e">
        <f>#REF!</f>
        <v>#REF!</v>
      </c>
    </row>
    <row r="199" spans="1:18" s="69" customFormat="1" ht="41.25" customHeight="1">
      <c r="A199" s="178"/>
      <c r="B199" s="178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</row>
    <row r="200" spans="1:18" s="24" customFormat="1" ht="26.1" customHeight="1">
      <c r="A200" s="178"/>
      <c r="B200" s="178"/>
      <c r="Q200" s="69"/>
      <c r="R200" s="69"/>
    </row>
    <row r="201" spans="1:18" s="24" customFormat="1" ht="26.1" customHeight="1">
      <c r="A201" s="178"/>
      <c r="B201" s="179"/>
      <c r="K201" s="69"/>
      <c r="L201" s="69"/>
      <c r="M201" s="69"/>
      <c r="N201" s="69"/>
      <c r="O201" s="69"/>
      <c r="P201" s="69"/>
      <c r="Q201" s="69"/>
      <c r="R201" s="69"/>
    </row>
    <row r="202" spans="1:18" s="24" customFormat="1" ht="26.1" customHeight="1">
      <c r="A202" s="178"/>
      <c r="B202" s="179"/>
      <c r="Q202" s="69"/>
      <c r="R202" s="69"/>
    </row>
    <row r="203" spans="1:18" s="24" customFormat="1" ht="26.1" customHeight="1">
      <c r="A203" s="178"/>
      <c r="B203" s="178"/>
      <c r="K203" s="69"/>
      <c r="L203" s="69"/>
      <c r="M203" s="69"/>
      <c r="N203" s="69"/>
      <c r="O203" s="69"/>
      <c r="P203" s="69"/>
      <c r="Q203" s="69"/>
      <c r="R203" s="69"/>
    </row>
    <row r="204" spans="1:18" s="24" customFormat="1" ht="26.1" customHeight="1">
      <c r="A204" s="178"/>
      <c r="B204" s="178"/>
      <c r="Q204" s="69"/>
      <c r="R204" s="69"/>
    </row>
    <row r="205" spans="1:18" s="24" customFormat="1" ht="26.1" customHeight="1">
      <c r="A205" s="178"/>
      <c r="B205" s="179"/>
      <c r="K205" s="69"/>
      <c r="L205" s="69"/>
      <c r="M205" s="69"/>
      <c r="N205" s="69"/>
      <c r="O205" s="69"/>
      <c r="P205" s="69"/>
      <c r="Q205" s="175"/>
      <c r="R205" s="175"/>
    </row>
    <row r="206" spans="1:18" s="69" customFormat="1" ht="26.1" customHeight="1">
      <c r="A206" s="178"/>
      <c r="B206" s="178"/>
      <c r="C206" s="24"/>
      <c r="D206" s="24"/>
      <c r="E206" s="24"/>
      <c r="F206" s="24"/>
      <c r="G206" s="24"/>
      <c r="H206" s="24"/>
      <c r="I206" s="24"/>
      <c r="J206" s="24"/>
      <c r="Q206" s="24"/>
      <c r="R206" s="24"/>
    </row>
    <row r="207" spans="1:18" s="24" customFormat="1" ht="26.1" customHeight="1">
      <c r="A207" s="178"/>
      <c r="B207" s="179"/>
      <c r="K207" s="69"/>
      <c r="L207" s="69"/>
      <c r="M207" s="69"/>
      <c r="N207" s="69"/>
      <c r="O207" s="69"/>
      <c r="P207" s="69"/>
    </row>
    <row r="208" spans="1:18" s="24" customFormat="1" ht="26.1" customHeight="1">
      <c r="A208" s="178"/>
      <c r="B208" s="178"/>
      <c r="K208" s="69"/>
      <c r="L208" s="69"/>
      <c r="M208" s="69"/>
      <c r="N208" s="69"/>
      <c r="O208" s="69"/>
      <c r="P208" s="69"/>
      <c r="Q208" s="69"/>
      <c r="R208" s="69"/>
    </row>
    <row r="209" spans="1:18" s="69" customFormat="1" ht="26.1" customHeight="1">
      <c r="A209" s="178"/>
      <c r="B209" s="179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</row>
    <row r="210" spans="1:18" s="69" customFormat="1" ht="26.1" customHeight="1">
      <c r="A210" s="178"/>
      <c r="B210" s="179"/>
      <c r="C210" s="24"/>
      <c r="D210" s="24"/>
      <c r="E210" s="24"/>
      <c r="F210" s="24"/>
      <c r="G210" s="24"/>
      <c r="H210" s="24"/>
      <c r="I210" s="24"/>
      <c r="J210" s="24"/>
    </row>
    <row r="211" spans="1:18" s="69" customFormat="1" ht="26.1" customHeight="1">
      <c r="A211" s="178"/>
      <c r="B211" s="179"/>
      <c r="C211" s="24"/>
      <c r="D211" s="24"/>
      <c r="E211" s="24"/>
      <c r="F211" s="24"/>
      <c r="G211" s="24"/>
      <c r="H211" s="24"/>
      <c r="I211" s="24"/>
      <c r="J211" s="24"/>
      <c r="Q211" s="24"/>
      <c r="R211" s="24"/>
    </row>
    <row r="212" spans="1:18" s="69" customFormat="1" ht="26.1" customHeight="1">
      <c r="A212" s="178"/>
      <c r="B212" s="179"/>
      <c r="C212" s="24"/>
      <c r="D212" s="24"/>
      <c r="E212" s="24"/>
      <c r="F212" s="24"/>
      <c r="G212" s="24"/>
      <c r="H212" s="24"/>
      <c r="I212" s="24"/>
      <c r="J212" s="24"/>
    </row>
    <row r="213" spans="1:18" s="69" customFormat="1" ht="26.1" customHeight="1">
      <c r="A213" s="181"/>
      <c r="B213" s="181"/>
      <c r="C213" s="24"/>
      <c r="D213" s="24"/>
      <c r="E213" s="24"/>
      <c r="F213" s="24"/>
      <c r="G213" s="24"/>
      <c r="H213" s="24"/>
      <c r="I213" s="24"/>
      <c r="J213" s="24"/>
      <c r="Q213" s="24"/>
      <c r="R213" s="24"/>
    </row>
    <row r="214" spans="1:18" s="24" customFormat="1" ht="26.1" customHeight="1">
      <c r="A214" s="181"/>
      <c r="B214" s="182"/>
      <c r="K214" s="69"/>
      <c r="L214" s="69"/>
      <c r="M214" s="69"/>
      <c r="N214" s="69"/>
      <c r="O214" s="69"/>
      <c r="P214" s="69"/>
      <c r="Q214" s="69"/>
      <c r="R214" s="69"/>
    </row>
    <row r="215" spans="1:18" s="69" customFormat="1" ht="26.1" customHeight="1">
      <c r="A215" s="183"/>
      <c r="B215" s="184"/>
      <c r="C215" s="24"/>
      <c r="D215" s="24"/>
      <c r="E215" s="24"/>
      <c r="F215" s="24"/>
      <c r="G215" s="24"/>
      <c r="H215" s="24"/>
      <c r="I215" s="24"/>
      <c r="J215" s="24"/>
      <c r="K215" s="175"/>
      <c r="L215" s="175"/>
      <c r="M215" s="175"/>
      <c r="N215" s="175"/>
      <c r="O215" s="175"/>
      <c r="P215" s="175"/>
      <c r="Q215" s="24"/>
      <c r="R215" s="24"/>
    </row>
    <row r="216" spans="1:18" s="69" customFormat="1" ht="26.1" customHeight="1">
      <c r="A216" s="183"/>
      <c r="B216" s="18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</row>
    <row r="217" spans="1:18" s="123" customFormat="1" ht="26.1" customHeight="1">
      <c r="A217" s="183"/>
      <c r="B217" s="18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69"/>
      <c r="R217" s="69"/>
    </row>
    <row r="218" spans="1:18" s="69" customFormat="1" ht="26.1" customHeight="1">
      <c r="A218" s="185"/>
      <c r="B218" s="186"/>
      <c r="C218" s="24"/>
      <c r="D218" s="24"/>
      <c r="E218" s="24"/>
      <c r="F218" s="24"/>
      <c r="G218" s="24"/>
      <c r="H218" s="24"/>
      <c r="I218" s="24"/>
      <c r="J218" s="24"/>
      <c r="Q218" s="24"/>
      <c r="R218" s="24"/>
    </row>
    <row r="219" spans="1:18" s="69" customFormat="1" ht="26.1" customHeight="1">
      <c r="A219" s="187"/>
      <c r="B219" s="187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</row>
    <row r="220" spans="1:18" s="69" customFormat="1" ht="26.1" customHeight="1">
      <c r="A220" s="185"/>
      <c r="B220" s="185"/>
      <c r="C220" s="24"/>
      <c r="D220" s="24"/>
      <c r="E220" s="24"/>
      <c r="F220" s="24"/>
      <c r="G220" s="24"/>
      <c r="H220" s="24"/>
      <c r="I220" s="24"/>
      <c r="J220" s="24"/>
      <c r="Q220" s="24"/>
      <c r="R220" s="24"/>
    </row>
    <row r="221" spans="1:18" s="24" customFormat="1" ht="26.1" customHeight="1">
      <c r="A221" s="185"/>
      <c r="B221" s="185"/>
      <c r="Q221" s="69"/>
      <c r="R221" s="69"/>
    </row>
    <row r="222" spans="1:18" s="69" customFormat="1" ht="26.1" customHeight="1">
      <c r="A222" s="188"/>
      <c r="B222" s="189"/>
      <c r="C222" s="24"/>
      <c r="D222" s="24"/>
      <c r="E222" s="24"/>
      <c r="F222" s="24"/>
      <c r="G222" s="24"/>
      <c r="H222" s="24"/>
      <c r="I222" s="24"/>
      <c r="J222" s="24"/>
    </row>
    <row r="223" spans="1:18" s="24" customFormat="1" ht="26.1" customHeight="1">
      <c r="A223" s="188"/>
      <c r="B223" s="188"/>
      <c r="Q223" s="69"/>
      <c r="R223" s="69"/>
    </row>
    <row r="224" spans="1:18" s="24" customFormat="1" ht="31.5" customHeight="1">
      <c r="A224" s="176"/>
      <c r="B224" s="177"/>
      <c r="K224" s="69"/>
      <c r="L224" s="69"/>
      <c r="M224" s="69"/>
      <c r="N224" s="69"/>
      <c r="O224" s="69"/>
      <c r="P224" s="69"/>
    </row>
    <row r="225" spans="1:18" s="24" customFormat="1" ht="26.1" customHeight="1">
      <c r="A225" s="170"/>
      <c r="B225" s="170"/>
      <c r="Q225" s="69"/>
      <c r="R225" s="69"/>
    </row>
    <row r="226" spans="1:18" s="69" customFormat="1" ht="26.1" customHeight="1">
      <c r="A226" s="170"/>
      <c r="B226" s="171"/>
      <c r="C226" s="24"/>
      <c r="D226" s="24"/>
      <c r="E226" s="24"/>
      <c r="F226" s="24"/>
      <c r="G226" s="24"/>
      <c r="H226" s="24"/>
      <c r="I226" s="24"/>
      <c r="J226" s="24"/>
    </row>
    <row r="227" spans="1:18" s="24" customFormat="1" ht="26.1" customHeight="1">
      <c r="A227" s="170"/>
      <c r="B227" s="170"/>
      <c r="K227" s="69"/>
      <c r="L227" s="69"/>
      <c r="M227" s="69"/>
      <c r="N227" s="69"/>
      <c r="O227" s="69"/>
      <c r="P227" s="69"/>
    </row>
    <row r="228" spans="1:18" s="69" customFormat="1" ht="26.1" customHeight="1">
      <c r="A228" s="170"/>
      <c r="B228" s="171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</row>
    <row r="229" spans="1:18" s="69" customFormat="1" ht="26.1" customHeight="1">
      <c r="A229" s="170"/>
      <c r="B229" s="170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 s="69" customFormat="1" ht="26.1" customHeight="1">
      <c r="A230" s="170"/>
      <c r="B230" s="171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</row>
    <row r="231" spans="1:18" s="24" customFormat="1" ht="26.1" customHeight="1">
      <c r="A231" s="170"/>
      <c r="B231" s="171"/>
      <c r="K231" s="69"/>
      <c r="L231" s="69"/>
      <c r="M231" s="69"/>
      <c r="N231" s="69"/>
      <c r="O231" s="69"/>
      <c r="P231" s="69"/>
      <c r="Q231" s="69"/>
      <c r="R231" s="69"/>
    </row>
    <row r="232" spans="1:18" s="69" customFormat="1" ht="26.1" customHeight="1">
      <c r="A232" s="170"/>
      <c r="B232" s="170"/>
      <c r="C232" s="24"/>
      <c r="D232" s="24"/>
      <c r="E232" s="24"/>
      <c r="F232" s="24"/>
      <c r="G232" s="24"/>
      <c r="H232" s="24"/>
      <c r="I232" s="24"/>
      <c r="J232" s="24"/>
    </row>
    <row r="233" spans="1:18" s="24" customFormat="1" ht="26.1" customHeight="1">
      <c r="A233" s="170"/>
      <c r="B233" s="170"/>
      <c r="K233" s="69"/>
      <c r="L233" s="69"/>
      <c r="M233" s="69"/>
      <c r="N233" s="69"/>
      <c r="O233" s="69"/>
      <c r="P233" s="69"/>
      <c r="Q233" s="69"/>
      <c r="R233" s="69"/>
    </row>
    <row r="234" spans="1:18" s="69" customFormat="1" ht="31.5" customHeight="1">
      <c r="A234" s="170"/>
      <c r="B234" s="170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</row>
    <row r="235" spans="1:18" s="69" customFormat="1" ht="26.1" customHeight="1">
      <c r="A235" s="170"/>
      <c r="B235" s="171"/>
      <c r="C235" s="24"/>
      <c r="D235" s="24"/>
      <c r="E235" s="24"/>
      <c r="F235" s="24"/>
      <c r="G235" s="24"/>
      <c r="H235" s="24"/>
      <c r="I235" s="24"/>
      <c r="J235" s="24"/>
    </row>
    <row r="236" spans="1:18" s="24" customFormat="1" ht="26.1" customHeight="1">
      <c r="A236" s="170"/>
      <c r="B236" s="171"/>
      <c r="K236" s="69"/>
      <c r="L236" s="69"/>
      <c r="M236" s="69"/>
      <c r="N236" s="69"/>
      <c r="O236" s="69"/>
      <c r="P236" s="69"/>
      <c r="Q236" s="69"/>
      <c r="R236" s="69"/>
    </row>
    <row r="237" spans="1:18" s="24" customFormat="1" ht="26.1" customHeight="1">
      <c r="A237" s="170"/>
      <c r="B237" s="171"/>
    </row>
    <row r="238" spans="1:18" s="24" customFormat="1" ht="26.1" customHeight="1">
      <c r="A238" s="170"/>
      <c r="B238" s="170"/>
      <c r="K238" s="69"/>
      <c r="L238" s="69"/>
      <c r="M238" s="69"/>
      <c r="N238" s="69"/>
      <c r="O238" s="69"/>
      <c r="P238" s="69"/>
      <c r="Q238" s="69"/>
      <c r="R238" s="69"/>
    </row>
    <row r="239" spans="1:18" s="69" customFormat="1" ht="26.1" customHeight="1">
      <c r="A239" s="170"/>
      <c r="B239" s="171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</row>
    <row r="240" spans="1:18" s="24" customFormat="1" ht="26.1" customHeight="1">
      <c r="A240" s="170"/>
      <c r="B240" s="171"/>
    </row>
    <row r="241" spans="1:18" s="69" customFormat="1" ht="26.1" customHeight="1">
      <c r="A241" s="170"/>
      <c r="B241" s="170"/>
      <c r="C241" s="24"/>
      <c r="D241" s="24"/>
      <c r="E241" s="24"/>
      <c r="F241" s="24"/>
      <c r="G241" s="24"/>
      <c r="H241" s="24"/>
      <c r="I241" s="24"/>
      <c r="J241" s="24"/>
    </row>
    <row r="242" spans="1:18" s="69" customFormat="1" ht="26.1" customHeight="1">
      <c r="A242" s="170"/>
      <c r="B242" s="171"/>
      <c r="C242" s="24"/>
      <c r="D242" s="24"/>
      <c r="E242" s="24"/>
      <c r="F242" s="24"/>
      <c r="G242" s="24"/>
      <c r="H242" s="24"/>
      <c r="I242" s="24"/>
      <c r="J242" s="24"/>
      <c r="Q242" s="24"/>
      <c r="R242" s="24"/>
    </row>
    <row r="243" spans="1:18" s="24" customFormat="1" ht="26.1" customHeight="1">
      <c r="A243" s="170"/>
      <c r="B243" s="170"/>
      <c r="K243" s="69"/>
      <c r="L243" s="69"/>
      <c r="M243" s="69"/>
      <c r="N243" s="69"/>
      <c r="O243" s="69"/>
      <c r="P243" s="69"/>
      <c r="Q243" s="69"/>
      <c r="R243" s="69"/>
    </row>
    <row r="244" spans="1:18" s="69" customFormat="1" ht="26.1" customHeight="1">
      <c r="A244" s="170"/>
      <c r="B244" s="170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</row>
    <row r="245" spans="1:18" s="69" customFormat="1" ht="26.1" customHeight="1">
      <c r="A245" s="170"/>
      <c r="B245" s="171"/>
      <c r="C245" s="24"/>
      <c r="D245" s="24"/>
      <c r="E245" s="24"/>
      <c r="F245" s="24"/>
      <c r="G245" s="24"/>
      <c r="H245" s="24"/>
      <c r="I245" s="24"/>
      <c r="J245" s="24"/>
    </row>
    <row r="246" spans="1:18" s="24" customFormat="1" ht="26.1" customHeight="1">
      <c r="A246" s="170"/>
      <c r="B246" s="171"/>
      <c r="K246" s="69"/>
      <c r="L246" s="69"/>
      <c r="M246" s="69"/>
      <c r="N246" s="69"/>
      <c r="O246" s="69"/>
      <c r="P246" s="69"/>
      <c r="Q246" s="69"/>
      <c r="R246" s="69"/>
    </row>
    <row r="247" spans="1:18" s="69" customFormat="1" ht="26.1" customHeight="1">
      <c r="A247" s="170"/>
      <c r="B247" s="171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</row>
    <row r="248" spans="1:18" s="69" customFormat="1" ht="26.1" customHeight="1">
      <c r="A248" s="170"/>
      <c r="B248" s="170"/>
      <c r="C248" s="24"/>
      <c r="D248" s="24"/>
      <c r="E248" s="24"/>
      <c r="F248" s="24"/>
      <c r="G248" s="24"/>
      <c r="H248" s="24"/>
      <c r="I248" s="24"/>
      <c r="J248" s="24"/>
      <c r="Q248" s="24"/>
      <c r="R248" s="24"/>
    </row>
    <row r="249" spans="1:18" s="24" customFormat="1" ht="26.1" customHeight="1">
      <c r="A249" s="170"/>
      <c r="B249" s="171"/>
      <c r="K249" s="69"/>
      <c r="L249" s="69"/>
      <c r="M249" s="69"/>
      <c r="N249" s="69"/>
      <c r="O249" s="69"/>
      <c r="P249" s="69"/>
      <c r="Q249" s="69"/>
      <c r="R249" s="69"/>
    </row>
    <row r="250" spans="1:18" s="69" customFormat="1" ht="26.1" customHeight="1">
      <c r="A250" s="170"/>
      <c r="B250" s="171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</row>
    <row r="251" spans="1:18" s="69" customFormat="1" ht="26.1" customHeight="1">
      <c r="A251" s="170"/>
      <c r="B251" s="170"/>
      <c r="C251" s="24"/>
      <c r="D251" s="24"/>
      <c r="E251" s="24"/>
      <c r="F251" s="24"/>
      <c r="G251" s="24"/>
      <c r="H251" s="24"/>
      <c r="I251" s="24"/>
      <c r="J251" s="24"/>
    </row>
    <row r="252" spans="1:18" s="24" customFormat="1" ht="26.1" customHeight="1">
      <c r="A252" s="176"/>
      <c r="B252" s="177"/>
      <c r="Q252" s="69"/>
      <c r="R252" s="69"/>
    </row>
    <row r="253" spans="1:18" s="69" customFormat="1" ht="26.1" customHeight="1">
      <c r="A253" s="170"/>
      <c r="B253" s="171"/>
      <c r="C253" s="24"/>
      <c r="D253" s="24"/>
      <c r="E253" s="24"/>
      <c r="F253" s="24"/>
      <c r="G253" s="24"/>
      <c r="H253" s="24"/>
      <c r="I253" s="24"/>
      <c r="J253" s="24"/>
      <c r="Q253" s="24"/>
      <c r="R253" s="24"/>
    </row>
    <row r="254" spans="1:18" s="69" customFormat="1" ht="26.1" customHeight="1">
      <c r="A254" s="170"/>
      <c r="B254" s="170"/>
      <c r="C254" s="24"/>
      <c r="D254" s="24"/>
      <c r="E254" s="24"/>
      <c r="F254" s="24"/>
      <c r="G254" s="24"/>
      <c r="H254" s="24"/>
      <c r="I254" s="24"/>
      <c r="J254" s="24"/>
      <c r="Q254" s="24"/>
      <c r="R254" s="24"/>
    </row>
    <row r="255" spans="1:18" s="69" customFormat="1" ht="33.75" customHeight="1">
      <c r="A255" s="170"/>
      <c r="B255" s="171"/>
      <c r="C255" s="24"/>
      <c r="D255" s="24"/>
      <c r="E255" s="24"/>
      <c r="F255" s="24"/>
      <c r="G255" s="24"/>
      <c r="H255" s="24"/>
      <c r="I255" s="24"/>
      <c r="J255" s="24"/>
      <c r="Q255" s="24"/>
      <c r="R255" s="24"/>
    </row>
    <row r="256" spans="1:18" s="69" customFormat="1" ht="33.75" customHeight="1">
      <c r="A256" s="170"/>
      <c r="B256" s="170"/>
      <c r="C256" s="24"/>
      <c r="D256" s="24"/>
      <c r="E256" s="24"/>
      <c r="F256" s="24"/>
      <c r="G256" s="24"/>
      <c r="H256" s="24"/>
      <c r="I256" s="24"/>
      <c r="J256" s="24"/>
      <c r="Q256" s="24"/>
      <c r="R256" s="24"/>
    </row>
    <row r="257" spans="1:18" s="24" customFormat="1" ht="26.1" customHeight="1">
      <c r="A257" s="170"/>
      <c r="B257" s="171"/>
      <c r="K257" s="69"/>
      <c r="L257" s="69"/>
      <c r="M257" s="69"/>
      <c r="N257" s="69"/>
      <c r="O257" s="69"/>
      <c r="P257" s="69"/>
    </row>
    <row r="258" spans="1:18" s="69" customFormat="1" ht="26.1" customHeight="1">
      <c r="A258" s="170"/>
      <c r="B258" s="171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</row>
    <row r="259" spans="1:18" s="175" customFormat="1" ht="26.1" customHeight="1">
      <c r="A259" s="170"/>
      <c r="B259" s="171"/>
      <c r="C259" s="24"/>
      <c r="D259" s="24"/>
      <c r="E259" s="24"/>
      <c r="F259" s="24"/>
      <c r="G259" s="24"/>
      <c r="H259" s="24"/>
      <c r="I259" s="24"/>
      <c r="J259" s="24"/>
      <c r="K259" s="69"/>
      <c r="L259" s="69"/>
      <c r="M259" s="69"/>
      <c r="N259" s="69"/>
      <c r="O259" s="69"/>
      <c r="P259" s="69"/>
      <c r="Q259" s="69"/>
      <c r="R259" s="69"/>
    </row>
    <row r="260" spans="1:18" s="69" customFormat="1" ht="33.75" customHeight="1">
      <c r="A260" s="170"/>
      <c r="B260" s="171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 s="24" customFormat="1" ht="29.25" customHeight="1">
      <c r="A261" s="170"/>
      <c r="B261" s="171"/>
      <c r="K261" s="69"/>
      <c r="L261" s="69"/>
      <c r="M261" s="69"/>
      <c r="N261" s="69"/>
      <c r="O261" s="69"/>
      <c r="P261" s="69"/>
    </row>
    <row r="262" spans="1:18" s="69" customFormat="1" ht="43.5" customHeight="1">
      <c r="A262" s="170"/>
      <c r="B262" s="170"/>
      <c r="C262" s="24"/>
      <c r="D262" s="24"/>
      <c r="E262" s="24"/>
      <c r="F262" s="24"/>
      <c r="G262" s="24"/>
      <c r="H262" s="24"/>
      <c r="I262" s="24"/>
      <c r="J262" s="24"/>
    </row>
    <row r="263" spans="1:18" s="24" customFormat="1" ht="26.1" customHeight="1">
      <c r="A263" s="170"/>
      <c r="B263" s="171"/>
      <c r="Q263" s="69"/>
      <c r="R263" s="69"/>
    </row>
    <row r="264" spans="1:18" s="24" customFormat="1" ht="26.1" customHeight="1">
      <c r="A264" s="170"/>
      <c r="B264" s="170"/>
      <c r="Q264" s="69"/>
      <c r="R264" s="69"/>
    </row>
    <row r="265" spans="1:18" s="24" customFormat="1" ht="26.1" customHeight="1">
      <c r="A265" s="170"/>
      <c r="B265" s="171"/>
      <c r="Q265" s="69"/>
      <c r="R265" s="69"/>
    </row>
    <row r="266" spans="1:18" s="24" customFormat="1" ht="26.1" customHeight="1">
      <c r="A266" s="170"/>
      <c r="B266" s="171"/>
      <c r="Q266" s="69"/>
      <c r="R266" s="69"/>
    </row>
    <row r="267" spans="1:18" s="24" customFormat="1" ht="26.1" customHeight="1">
      <c r="A267" s="170"/>
      <c r="B267" s="170"/>
    </row>
    <row r="268" spans="1:18" s="24" customFormat="1" ht="26.1" customHeight="1">
      <c r="A268" s="170"/>
      <c r="B268" s="170"/>
      <c r="Q268" s="69"/>
      <c r="R268" s="69"/>
    </row>
    <row r="269" spans="1:18" s="69" customFormat="1" ht="26.1" customHeight="1">
      <c r="A269" s="170"/>
      <c r="B269" s="170"/>
      <c r="C269" s="24"/>
      <c r="D269" s="24"/>
      <c r="E269" s="24"/>
      <c r="F269" s="24"/>
      <c r="G269" s="24"/>
      <c r="H269" s="24"/>
      <c r="I269" s="24"/>
      <c r="J269" s="24"/>
    </row>
    <row r="270" spans="1:18" s="69" customFormat="1" ht="26.1" customHeight="1">
      <c r="A270" s="170"/>
      <c r="B270" s="170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123"/>
      <c r="R270" s="123"/>
    </row>
    <row r="271" spans="1:18" s="69" customFormat="1" ht="26.1" customHeight="1">
      <c r="A271" s="170"/>
      <c r="B271" s="170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</row>
    <row r="272" spans="1:18" s="73" customFormat="1" ht="26.1" customHeight="1">
      <c r="A272" s="170"/>
      <c r="B272" s="170"/>
      <c r="C272" s="24"/>
      <c r="D272" s="24"/>
      <c r="E272" s="24"/>
      <c r="F272" s="24"/>
      <c r="G272" s="24"/>
      <c r="H272" s="24"/>
      <c r="I272" s="24"/>
      <c r="J272" s="24"/>
      <c r="K272" s="69"/>
      <c r="L272" s="69"/>
      <c r="M272" s="69"/>
      <c r="N272" s="69"/>
      <c r="O272" s="69"/>
      <c r="P272" s="69"/>
      <c r="Q272" s="69"/>
      <c r="R272" s="69"/>
    </row>
    <row r="273" spans="1:18" s="69" customFormat="1" ht="26.1" customHeight="1">
      <c r="A273" s="170"/>
      <c r="B273" s="171"/>
      <c r="C273" s="24"/>
      <c r="D273" s="24"/>
      <c r="E273" s="24"/>
      <c r="F273" s="24"/>
      <c r="G273" s="24"/>
      <c r="H273" s="24"/>
      <c r="I273" s="24"/>
      <c r="J273" s="24"/>
    </row>
    <row r="274" spans="1:18" s="24" customFormat="1" ht="26.1" customHeight="1">
      <c r="A274" s="170"/>
      <c r="B274" s="170"/>
      <c r="K274" s="69"/>
      <c r="L274" s="69"/>
      <c r="M274" s="69"/>
      <c r="N274" s="69"/>
      <c r="O274" s="69"/>
      <c r="P274" s="69"/>
    </row>
    <row r="275" spans="1:18" s="69" customFormat="1" ht="26.1" customHeight="1">
      <c r="A275" s="170"/>
      <c r="B275" s="170"/>
      <c r="C275" s="24"/>
      <c r="D275" s="24"/>
      <c r="E275" s="24"/>
      <c r="F275" s="24"/>
      <c r="G275" s="24"/>
      <c r="H275" s="24"/>
      <c r="I275" s="24"/>
      <c r="J275" s="24"/>
    </row>
    <row r="276" spans="1:18" s="69" customFormat="1" ht="26.1" customHeight="1">
      <c r="A276" s="170"/>
      <c r="B276" s="171"/>
      <c r="C276" s="24"/>
      <c r="D276" s="24"/>
      <c r="E276" s="24"/>
      <c r="F276" s="24"/>
      <c r="G276" s="24"/>
      <c r="H276" s="24"/>
      <c r="I276" s="24"/>
      <c r="J276" s="24"/>
      <c r="Q276" s="24"/>
      <c r="R276" s="24"/>
    </row>
    <row r="277" spans="1:18" s="24" customFormat="1" ht="26.1" customHeight="1">
      <c r="A277" s="170"/>
      <c r="B277" s="171"/>
    </row>
    <row r="278" spans="1:18" s="69" customFormat="1" ht="26.1" customHeight="1">
      <c r="A278" s="170"/>
      <c r="B278" s="171"/>
      <c r="C278" s="24"/>
      <c r="D278" s="24"/>
      <c r="E278" s="24"/>
      <c r="F278" s="24"/>
      <c r="G278" s="24"/>
      <c r="H278" s="24"/>
      <c r="I278" s="24"/>
      <c r="J278" s="24"/>
      <c r="K278" s="190" t="e">
        <f>#REF!</f>
        <v>#REF!</v>
      </c>
      <c r="Q278" s="24"/>
      <c r="R278" s="24"/>
    </row>
    <row r="279" spans="1:18" s="69" customFormat="1" ht="26.1" customHeight="1">
      <c r="A279" s="170"/>
      <c r="B279" s="171"/>
      <c r="C279" s="24"/>
      <c r="D279" s="24"/>
      <c r="E279" s="24"/>
      <c r="F279" s="24"/>
      <c r="G279" s="24"/>
      <c r="H279" s="24"/>
      <c r="I279" s="24"/>
      <c r="J279" s="24"/>
    </row>
    <row r="280" spans="1:18" s="69" customFormat="1" ht="26.1" customHeight="1">
      <c r="A280" s="170"/>
      <c r="B280" s="171"/>
      <c r="C280" s="24"/>
      <c r="D280" s="24"/>
      <c r="E280" s="24"/>
      <c r="F280" s="24"/>
      <c r="G280" s="24"/>
      <c r="H280" s="24"/>
      <c r="I280" s="24"/>
      <c r="J280" s="24"/>
      <c r="K280" s="123"/>
      <c r="L280" s="123"/>
      <c r="M280" s="123"/>
      <c r="N280" s="123"/>
      <c r="O280" s="123"/>
      <c r="P280" s="123"/>
      <c r="Q280" s="24"/>
      <c r="R280" s="24"/>
    </row>
    <row r="281" spans="1:18" s="69" customFormat="1" ht="26.1" customHeight="1">
      <c r="A281" s="170"/>
      <c r="B281" s="170"/>
      <c r="C281" s="24"/>
      <c r="D281" s="24"/>
      <c r="E281" s="24"/>
      <c r="F281" s="24"/>
      <c r="G281" s="24"/>
      <c r="H281" s="24"/>
      <c r="I281" s="24"/>
      <c r="J281" s="24"/>
    </row>
    <row r="282" spans="1:18" s="69" customFormat="1" ht="26.1" customHeight="1">
      <c r="A282" s="170"/>
      <c r="B282" s="171"/>
      <c r="C282" s="24"/>
      <c r="D282" s="24"/>
      <c r="E282" s="24"/>
      <c r="F282" s="24"/>
      <c r="G282" s="24"/>
      <c r="H282" s="24"/>
      <c r="I282" s="24"/>
      <c r="J282" s="24"/>
    </row>
    <row r="283" spans="1:18" s="24" customFormat="1" ht="26.1" customHeight="1">
      <c r="A283" s="170"/>
      <c r="B283" s="171"/>
      <c r="K283" s="69"/>
      <c r="L283" s="69"/>
      <c r="M283" s="69"/>
      <c r="N283" s="69"/>
      <c r="O283" s="69"/>
      <c r="P283" s="69"/>
      <c r="Q283" s="69"/>
      <c r="R283" s="69"/>
    </row>
    <row r="284" spans="1:18" s="24" customFormat="1" ht="29.25" customHeight="1">
      <c r="A284" s="172"/>
      <c r="B284" s="172"/>
    </row>
    <row r="285" spans="1:18" s="69" customFormat="1" ht="26.1" customHeight="1">
      <c r="A285" s="170"/>
      <c r="B285" s="171"/>
      <c r="C285" s="24"/>
      <c r="D285" s="24"/>
      <c r="E285" s="24"/>
      <c r="F285" s="24"/>
      <c r="G285" s="24"/>
      <c r="H285" s="24"/>
      <c r="I285" s="24"/>
      <c r="J285" s="24"/>
    </row>
    <row r="286" spans="1:18" s="24" customFormat="1" ht="26.1" customHeight="1">
      <c r="A286" s="170"/>
      <c r="B286" s="171"/>
    </row>
    <row r="287" spans="1:18" s="69" customFormat="1" ht="26.1" customHeight="1">
      <c r="A287" s="170"/>
      <c r="B287" s="171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</row>
    <row r="288" spans="1:18" s="69" customFormat="1" ht="26.1" customHeight="1">
      <c r="A288" s="170"/>
      <c r="B288" s="170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</row>
    <row r="289" spans="1:18" s="24" customFormat="1" ht="26.1" customHeight="1">
      <c r="A289" s="170"/>
      <c r="B289" s="171"/>
      <c r="K289" s="69"/>
      <c r="L289" s="69"/>
      <c r="M289" s="69"/>
      <c r="N289" s="69"/>
      <c r="O289" s="69"/>
      <c r="P289" s="69"/>
    </row>
    <row r="290" spans="1:18" s="24" customFormat="1" ht="26.1" customHeight="1">
      <c r="A290" s="170"/>
      <c r="B290" s="170"/>
    </row>
    <row r="291" spans="1:18" s="69" customFormat="1" ht="26.1" customHeight="1">
      <c r="A291" s="170"/>
      <c r="B291" s="170"/>
      <c r="C291" s="24"/>
      <c r="D291" s="24"/>
      <c r="E291" s="24"/>
      <c r="F291" s="24"/>
      <c r="G291" s="24"/>
      <c r="H291" s="24"/>
      <c r="I291" s="24"/>
      <c r="J291" s="24"/>
      <c r="Q291" s="24"/>
      <c r="R291" s="24"/>
    </row>
    <row r="292" spans="1:18" s="69" customFormat="1" ht="30.75" customHeight="1">
      <c r="A292" s="191"/>
      <c r="B292" s="191"/>
      <c r="C292" s="24"/>
      <c r="D292" s="24"/>
      <c r="E292" s="24"/>
      <c r="F292" s="24"/>
      <c r="G292" s="24"/>
      <c r="H292" s="24"/>
      <c r="I292" s="24"/>
      <c r="J292" s="24"/>
    </row>
    <row r="293" spans="1:18" s="69" customFormat="1" ht="26.1" customHeight="1">
      <c r="A293" s="191"/>
      <c r="B293" s="192"/>
      <c r="C293" s="24"/>
      <c r="D293" s="24"/>
      <c r="E293" s="24"/>
      <c r="F293" s="24"/>
      <c r="G293" s="24"/>
      <c r="H293" s="24"/>
      <c r="I293" s="24"/>
      <c r="J293" s="24"/>
      <c r="Q293" s="24"/>
      <c r="R293" s="24"/>
    </row>
    <row r="294" spans="1:18" s="24" customFormat="1" ht="26.1" customHeight="1">
      <c r="A294" s="191"/>
      <c r="B294" s="191"/>
      <c r="Q294" s="69"/>
      <c r="R294" s="69"/>
    </row>
    <row r="295" spans="1:18" s="69" customFormat="1" ht="26.1" customHeight="1">
      <c r="A295" s="191"/>
      <c r="B295" s="192"/>
      <c r="C295" s="24"/>
      <c r="D295" s="24"/>
      <c r="E295" s="24"/>
      <c r="F295" s="24"/>
      <c r="G295" s="24"/>
      <c r="H295" s="24"/>
      <c r="I295" s="24"/>
      <c r="J295" s="24"/>
    </row>
    <row r="296" spans="1:18" s="24" customFormat="1" ht="26.1" customHeight="1">
      <c r="A296" s="191"/>
      <c r="B296" s="192"/>
    </row>
    <row r="297" spans="1:18" s="69" customFormat="1" ht="26.1" customHeight="1">
      <c r="A297" s="191"/>
      <c r="B297" s="192"/>
      <c r="C297" s="24"/>
      <c r="D297" s="24"/>
      <c r="E297" s="24"/>
      <c r="F297" s="24"/>
      <c r="G297" s="24"/>
      <c r="H297" s="24"/>
      <c r="I297" s="24"/>
      <c r="J297" s="24"/>
    </row>
    <row r="298" spans="1:18" s="24" customFormat="1" ht="26.1" customHeight="1">
      <c r="A298" s="191"/>
      <c r="B298" s="191"/>
      <c r="K298" s="69"/>
      <c r="L298" s="69"/>
      <c r="M298" s="69"/>
      <c r="N298" s="69"/>
      <c r="O298" s="69"/>
      <c r="P298" s="69"/>
      <c r="Q298" s="69"/>
      <c r="R298" s="69"/>
    </row>
    <row r="299" spans="1:18" s="24" customFormat="1" ht="26.1" customHeight="1">
      <c r="A299" s="191"/>
      <c r="B299" s="192"/>
    </row>
    <row r="300" spans="1:18" s="24" customFormat="1" ht="26.1" customHeight="1">
      <c r="A300" s="191"/>
      <c r="B300" s="191"/>
      <c r="Q300" s="69"/>
      <c r="R300" s="69"/>
    </row>
    <row r="301" spans="1:18" s="69" customFormat="1" ht="26.1" customHeight="1">
      <c r="A301" s="191"/>
      <c r="B301" s="192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</row>
    <row r="302" spans="1:18" s="24" customFormat="1" ht="26.1" customHeight="1">
      <c r="A302" s="191"/>
      <c r="B302" s="192"/>
      <c r="K302" s="69"/>
      <c r="L302" s="69"/>
      <c r="M302" s="69"/>
      <c r="N302" s="69"/>
      <c r="O302" s="69"/>
      <c r="P302" s="69"/>
    </row>
    <row r="303" spans="1:18" s="69" customFormat="1" ht="26.1" customHeight="1">
      <c r="A303" s="191"/>
      <c r="B303" s="191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</row>
    <row r="304" spans="1:18" s="69" customFormat="1" ht="40.5" customHeight="1">
      <c r="A304" s="191"/>
      <c r="B304" s="191"/>
      <c r="C304" s="24"/>
      <c r="D304" s="24"/>
      <c r="E304" s="24"/>
      <c r="F304" s="24"/>
      <c r="G304" s="24"/>
      <c r="H304" s="24"/>
      <c r="I304" s="24"/>
      <c r="J304" s="24"/>
    </row>
    <row r="305" spans="1:18" s="24" customFormat="1" ht="40.5" customHeight="1">
      <c r="A305" s="191"/>
      <c r="B305" s="191"/>
      <c r="K305" s="69"/>
      <c r="L305" s="69"/>
      <c r="M305" s="69"/>
      <c r="N305" s="69"/>
      <c r="O305" s="69"/>
      <c r="P305" s="69"/>
    </row>
    <row r="306" spans="1:18" s="69" customFormat="1" ht="26.1" customHeight="1">
      <c r="A306" s="191"/>
      <c r="B306" s="192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</row>
    <row r="307" spans="1:18" s="69" customFormat="1" ht="26.1" customHeight="1">
      <c r="A307" s="191"/>
      <c r="B307" s="191"/>
      <c r="C307" s="24"/>
      <c r="D307" s="24"/>
      <c r="E307" s="24"/>
      <c r="F307" s="24"/>
      <c r="G307" s="24"/>
      <c r="H307" s="24"/>
      <c r="I307" s="24"/>
      <c r="J307" s="24"/>
    </row>
    <row r="308" spans="1:18" s="69" customFormat="1" ht="26.1" customHeight="1">
      <c r="A308" s="193"/>
      <c r="B308" s="194"/>
      <c r="C308" s="24"/>
      <c r="D308" s="24"/>
      <c r="E308" s="24"/>
      <c r="F308" s="24"/>
      <c r="G308" s="24"/>
      <c r="H308" s="24"/>
      <c r="I308" s="24"/>
      <c r="J308" s="24"/>
    </row>
    <row r="309" spans="1:18" s="24" customFormat="1" ht="26.1" customHeight="1">
      <c r="A309" s="195"/>
      <c r="B309" s="196"/>
      <c r="Q309" s="69"/>
      <c r="R309" s="69"/>
    </row>
    <row r="310" spans="1:18" s="24" customFormat="1" ht="33.75" customHeight="1">
      <c r="A310" s="195"/>
      <c r="B310" s="195"/>
      <c r="K310" s="69"/>
      <c r="L310" s="69"/>
      <c r="M310" s="69"/>
      <c r="N310" s="69"/>
      <c r="O310" s="69"/>
      <c r="P310" s="69"/>
    </row>
    <row r="311" spans="1:18" s="24" customFormat="1" ht="33.75" customHeight="1">
      <c r="A311" s="191"/>
      <c r="B311" s="192"/>
      <c r="K311" s="69"/>
      <c r="L311" s="69"/>
      <c r="M311" s="69"/>
      <c r="N311" s="69"/>
      <c r="O311" s="69"/>
      <c r="P311" s="69"/>
      <c r="Q311" s="69"/>
      <c r="R311" s="69"/>
    </row>
    <row r="312" spans="1:18" s="69" customFormat="1" ht="33.75" customHeight="1">
      <c r="A312" s="191"/>
      <c r="B312" s="192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175"/>
      <c r="R312" s="175"/>
    </row>
    <row r="313" spans="1:18" s="69" customFormat="1" ht="26.1" customHeight="1">
      <c r="A313" s="191"/>
      <c r="B313" s="191"/>
      <c r="C313" s="24"/>
      <c r="D313" s="24"/>
      <c r="E313" s="24"/>
      <c r="F313" s="24"/>
      <c r="G313" s="24"/>
      <c r="H313" s="24"/>
      <c r="I313" s="24"/>
      <c r="J313" s="24"/>
    </row>
    <row r="314" spans="1:18" s="69" customFormat="1" ht="26.1" customHeight="1">
      <c r="A314" s="197"/>
      <c r="B314" s="198"/>
      <c r="C314" s="24"/>
      <c r="D314" s="24"/>
      <c r="E314" s="24"/>
      <c r="F314" s="24"/>
      <c r="G314" s="24"/>
      <c r="H314" s="24"/>
      <c r="I314" s="24"/>
      <c r="J314" s="24"/>
      <c r="Q314" s="24"/>
      <c r="R314" s="24"/>
    </row>
    <row r="315" spans="1:18" s="69" customFormat="1" ht="26.1" customHeight="1">
      <c r="A315" s="185"/>
      <c r="B315" s="186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</row>
    <row r="316" spans="1:18" s="69" customFormat="1" ht="26.1" customHeight="1">
      <c r="A316" s="185"/>
      <c r="B316" s="185"/>
      <c r="C316" s="24"/>
      <c r="D316" s="24"/>
      <c r="E316" s="24"/>
      <c r="F316" s="24"/>
      <c r="G316" s="24"/>
      <c r="H316" s="24"/>
      <c r="I316" s="24"/>
      <c r="J316" s="24"/>
      <c r="Q316" s="24"/>
      <c r="R316" s="24"/>
    </row>
    <row r="317" spans="1:18" s="69" customFormat="1" ht="26.1" customHeight="1">
      <c r="A317" s="199"/>
      <c r="B317" s="200"/>
      <c r="C317" s="24"/>
      <c r="D317" s="24"/>
      <c r="E317" s="24"/>
      <c r="F317" s="24"/>
      <c r="G317" s="24"/>
      <c r="H317" s="24"/>
      <c r="I317" s="24"/>
      <c r="J317" s="24"/>
      <c r="Q317" s="24"/>
      <c r="R317" s="24"/>
    </row>
    <row r="318" spans="1:18" s="69" customFormat="1" ht="26.1" customHeight="1">
      <c r="A318" s="188"/>
      <c r="B318" s="189"/>
      <c r="C318" s="24"/>
      <c r="D318" s="24"/>
      <c r="E318" s="24"/>
      <c r="F318" s="24"/>
      <c r="G318" s="24"/>
      <c r="H318" s="24"/>
      <c r="I318" s="24"/>
      <c r="J318" s="24"/>
      <c r="Q318" s="24"/>
      <c r="R318" s="24"/>
    </row>
    <row r="319" spans="1:18" s="69" customFormat="1" ht="26.1" customHeight="1">
      <c r="A319" s="188"/>
      <c r="B319" s="188"/>
      <c r="C319" s="24"/>
      <c r="D319" s="24"/>
      <c r="E319" s="24"/>
      <c r="F319" s="24"/>
      <c r="G319" s="24"/>
      <c r="H319" s="24"/>
      <c r="I319" s="24"/>
      <c r="J319" s="24"/>
      <c r="Q319" s="24"/>
      <c r="R319" s="24"/>
    </row>
    <row r="320" spans="1:18" s="24" customFormat="1" ht="26.1" customHeight="1">
      <c r="A320" s="176"/>
      <c r="B320" s="177"/>
    </row>
    <row r="321" spans="1:18" s="24" customFormat="1" ht="28.5" customHeight="1">
      <c r="A321" s="170"/>
      <c r="B321" s="171"/>
      <c r="K321" s="69"/>
      <c r="L321" s="69"/>
      <c r="M321" s="69"/>
      <c r="N321" s="69"/>
      <c r="O321" s="69"/>
      <c r="P321" s="69"/>
    </row>
    <row r="322" spans="1:18" s="24" customFormat="1" ht="32.25" customHeight="1">
      <c r="A322" s="170"/>
      <c r="B322" s="171"/>
      <c r="K322" s="175"/>
      <c r="L322" s="175"/>
      <c r="M322" s="175"/>
      <c r="N322" s="175"/>
      <c r="O322" s="175"/>
      <c r="P322" s="175"/>
      <c r="Q322" s="69"/>
      <c r="R322" s="69"/>
    </row>
    <row r="323" spans="1:18" s="69" customFormat="1" ht="26.1" customHeight="1">
      <c r="A323" s="170"/>
      <c r="B323" s="171"/>
      <c r="C323" s="24"/>
      <c r="D323" s="24"/>
      <c r="E323" s="24"/>
      <c r="F323" s="24"/>
      <c r="G323" s="24"/>
      <c r="H323" s="24"/>
      <c r="I323" s="24"/>
      <c r="J323" s="24"/>
    </row>
    <row r="324" spans="1:18" s="69" customFormat="1" ht="26.1" customHeight="1">
      <c r="A324" s="170"/>
      <c r="B324" s="170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8" s="24" customFormat="1" ht="26.1" customHeight="1">
      <c r="A325" s="170"/>
      <c r="B325" s="171"/>
      <c r="K325" s="69"/>
      <c r="L325" s="69"/>
      <c r="M325" s="69"/>
      <c r="N325" s="69"/>
      <c r="O325" s="69"/>
      <c r="P325" s="69"/>
      <c r="Q325" s="73"/>
      <c r="R325" s="73"/>
    </row>
    <row r="326" spans="1:18" s="69" customFormat="1" ht="26.1" customHeight="1">
      <c r="A326" s="176"/>
      <c r="B326" s="176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8" s="24" customFormat="1" ht="26.1" customHeight="1">
      <c r="A327" s="170"/>
      <c r="B327" s="171"/>
    </row>
    <row r="328" spans="1:18" s="24" customFormat="1" ht="26.1" customHeight="1">
      <c r="A328" s="170"/>
      <c r="B328" s="170"/>
      <c r="Q328" s="69"/>
      <c r="R328" s="69"/>
    </row>
    <row r="329" spans="1:18" s="24" customFormat="1" ht="26.1" customHeight="1">
      <c r="A329" s="170"/>
      <c r="B329" s="171"/>
      <c r="Q329" s="69"/>
      <c r="R329" s="69"/>
    </row>
    <row r="330" spans="1:18" s="69" customFormat="1" ht="26.1" customHeight="1">
      <c r="A330" s="170"/>
      <c r="B330" s="170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</row>
    <row r="331" spans="1:18" s="69" customFormat="1" ht="26.1" customHeight="1">
      <c r="A331" s="170"/>
      <c r="B331" s="170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18" s="24" customFormat="1" ht="26.1" customHeight="1">
      <c r="A332" s="170"/>
      <c r="B332" s="170"/>
      <c r="K332" s="69"/>
      <c r="L332" s="69"/>
      <c r="M332" s="69"/>
      <c r="N332" s="69"/>
      <c r="O332" s="69"/>
      <c r="P332" s="69"/>
      <c r="Q332" s="69"/>
      <c r="R332" s="69"/>
    </row>
    <row r="333" spans="1:18" s="69" customFormat="1" ht="26.1" customHeight="1">
      <c r="A333" s="170"/>
      <c r="B333" s="170"/>
      <c r="C333" s="24"/>
      <c r="D333" s="24"/>
      <c r="E333" s="24"/>
      <c r="F333" s="24"/>
      <c r="G333" s="24"/>
      <c r="H333" s="24"/>
      <c r="I333" s="24"/>
      <c r="J333" s="24"/>
    </row>
    <row r="334" spans="1:18" s="69" customFormat="1" ht="26.1" customHeight="1">
      <c r="A334" s="170"/>
      <c r="B334" s="170"/>
      <c r="C334" s="24"/>
      <c r="D334" s="24"/>
      <c r="E334" s="24"/>
      <c r="F334" s="24"/>
      <c r="G334" s="24"/>
      <c r="H334" s="24"/>
      <c r="I334" s="24"/>
      <c r="J334" s="24"/>
    </row>
    <row r="335" spans="1:18" s="73" customFormat="1" ht="31.5" customHeight="1">
      <c r="A335" s="170"/>
      <c r="B335" s="170"/>
      <c r="C335" s="24"/>
      <c r="D335" s="24"/>
      <c r="E335" s="24"/>
      <c r="F335" s="24"/>
      <c r="G335" s="24"/>
      <c r="H335" s="24"/>
      <c r="I335" s="24"/>
      <c r="J335" s="24"/>
      <c r="Q335" s="69"/>
      <c r="R335" s="69"/>
    </row>
    <row r="336" spans="1:18" s="69" customFormat="1" ht="26.1" customHeight="1">
      <c r="A336" s="170"/>
      <c r="B336" s="171"/>
      <c r="C336" s="24"/>
      <c r="D336" s="24"/>
      <c r="E336" s="24"/>
      <c r="F336" s="24"/>
      <c r="G336" s="24"/>
      <c r="H336" s="24"/>
      <c r="I336" s="24"/>
      <c r="J336" s="24"/>
      <c r="Q336" s="24"/>
      <c r="R336" s="24"/>
    </row>
    <row r="337" spans="1:18" s="24" customFormat="1" ht="26.1" customHeight="1">
      <c r="A337" s="170"/>
      <c r="B337" s="171"/>
    </row>
    <row r="338" spans="1:18" s="69" customFormat="1" ht="26.1" customHeight="1">
      <c r="A338" s="176"/>
      <c r="B338" s="177"/>
      <c r="C338" s="24"/>
      <c r="D338" s="24"/>
      <c r="E338" s="24"/>
      <c r="F338" s="24"/>
      <c r="G338" s="24"/>
      <c r="H338" s="24"/>
      <c r="I338" s="24"/>
      <c r="J338" s="24"/>
    </row>
    <row r="339" spans="1:18" s="24" customFormat="1" ht="26.1" customHeight="1">
      <c r="A339" s="176"/>
      <c r="B339" s="177"/>
      <c r="K339" s="69"/>
      <c r="L339" s="69"/>
      <c r="M339" s="69"/>
      <c r="N339" s="69"/>
      <c r="O339" s="69"/>
      <c r="P339" s="69"/>
    </row>
    <row r="340" spans="1:18" s="69" customFormat="1" ht="42.75" customHeight="1">
      <c r="A340" s="176"/>
      <c r="B340" s="177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8" s="69" customFormat="1" ht="43.5" customHeight="1">
      <c r="A341" s="176"/>
      <c r="B341" s="176"/>
      <c r="C341" s="24"/>
      <c r="D341" s="24"/>
      <c r="E341" s="24"/>
      <c r="F341" s="24"/>
      <c r="G341" s="24"/>
      <c r="H341" s="24"/>
      <c r="I341" s="24"/>
      <c r="J341" s="24"/>
    </row>
    <row r="342" spans="1:18" s="24" customFormat="1" ht="26.1" customHeight="1">
      <c r="A342" s="176"/>
      <c r="B342" s="177"/>
      <c r="K342" s="69"/>
      <c r="L342" s="69"/>
      <c r="M342" s="69"/>
      <c r="N342" s="69"/>
      <c r="O342" s="69"/>
      <c r="P342" s="69"/>
    </row>
    <row r="343" spans="1:18" s="24" customFormat="1" ht="26.1" customHeight="1">
      <c r="A343" s="176"/>
      <c r="B343" s="177"/>
      <c r="K343" s="69"/>
      <c r="L343" s="69"/>
      <c r="M343" s="69"/>
      <c r="N343" s="69"/>
      <c r="O343" s="69"/>
      <c r="P343" s="69"/>
    </row>
    <row r="344" spans="1:18" s="24" customFormat="1" ht="26.1" customHeight="1">
      <c r="A344" s="201"/>
      <c r="B344" s="201"/>
      <c r="K344" s="69"/>
      <c r="L344" s="69"/>
      <c r="M344" s="69"/>
      <c r="N344" s="69"/>
      <c r="O344" s="69"/>
      <c r="P344" s="69"/>
      <c r="Q344" s="69"/>
      <c r="R344" s="69"/>
    </row>
    <row r="345" spans="1:18" s="175" customFormat="1" ht="26.1" customHeight="1">
      <c r="A345" s="201"/>
      <c r="B345" s="202"/>
      <c r="C345" s="24"/>
      <c r="D345" s="24"/>
      <c r="E345" s="24"/>
      <c r="F345" s="24"/>
      <c r="G345" s="24"/>
      <c r="H345" s="24"/>
      <c r="I345" s="24"/>
      <c r="J345" s="24"/>
      <c r="K345" s="69"/>
      <c r="L345" s="69"/>
      <c r="M345" s="69"/>
      <c r="N345" s="69"/>
      <c r="O345" s="69"/>
      <c r="P345" s="69"/>
      <c r="Q345" s="69"/>
      <c r="R345" s="69"/>
    </row>
    <row r="346" spans="1:18" s="175" customFormat="1" ht="26.1" customHeight="1">
      <c r="A346" s="176"/>
      <c r="B346" s="177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69"/>
      <c r="R346" s="69"/>
    </row>
    <row r="347" spans="1:18" s="24" customFormat="1" ht="26.1" customHeight="1">
      <c r="A347" s="176"/>
      <c r="B347" s="177"/>
    </row>
    <row r="348" spans="1:18" s="69" customFormat="1" ht="26.1" customHeight="1">
      <c r="A348" s="176"/>
      <c r="B348" s="177"/>
      <c r="C348" s="24"/>
      <c r="D348" s="24"/>
      <c r="E348" s="24"/>
      <c r="F348" s="24"/>
      <c r="G348" s="24"/>
      <c r="H348" s="24"/>
      <c r="I348" s="24"/>
      <c r="J348" s="24"/>
    </row>
    <row r="349" spans="1:18" s="69" customFormat="1" ht="26.1" customHeight="1">
      <c r="A349" s="176"/>
      <c r="B349" s="177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</row>
    <row r="350" spans="1:18" s="69" customFormat="1" ht="26.1" customHeight="1">
      <c r="A350" s="176"/>
      <c r="B350" s="176"/>
      <c r="C350" s="24"/>
      <c r="D350" s="24"/>
      <c r="E350" s="24"/>
      <c r="F350" s="24"/>
      <c r="G350" s="24"/>
      <c r="H350" s="24"/>
      <c r="I350" s="24"/>
      <c r="J350" s="24"/>
    </row>
    <row r="351" spans="1:18" s="69" customFormat="1" ht="26.1" customHeight="1">
      <c r="A351" s="176"/>
      <c r="B351" s="176"/>
      <c r="C351" s="24"/>
      <c r="D351" s="24"/>
      <c r="E351" s="24"/>
      <c r="F351" s="24"/>
      <c r="G351" s="24"/>
      <c r="H351" s="24"/>
      <c r="I351" s="24"/>
      <c r="J351" s="24"/>
      <c r="K351" s="190" t="e">
        <f>#REF!</f>
        <v>#REF!</v>
      </c>
      <c r="Q351" s="24"/>
      <c r="R351" s="24"/>
    </row>
    <row r="352" spans="1:18" s="69" customFormat="1" ht="26.1" customHeight="1">
      <c r="A352" s="176"/>
      <c r="B352" s="177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</row>
    <row r="353" spans="1:18" s="69" customFormat="1" ht="26.1" customHeight="1">
      <c r="A353" s="176"/>
      <c r="B353" s="176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</row>
    <row r="354" spans="1:18" s="69" customFormat="1" ht="26.1" customHeight="1">
      <c r="A354" s="176"/>
      <c r="B354" s="177"/>
      <c r="C354" s="24"/>
      <c r="D354" s="24"/>
      <c r="E354" s="24"/>
      <c r="F354" s="24"/>
      <c r="G354" s="24"/>
      <c r="H354" s="24"/>
      <c r="I354" s="24"/>
      <c r="J354" s="24"/>
    </row>
    <row r="355" spans="1:18" s="24" customFormat="1" ht="26.1" customHeight="1">
      <c r="A355" s="176"/>
      <c r="B355" s="177"/>
      <c r="K355" s="69"/>
      <c r="L355" s="69"/>
      <c r="M355" s="69"/>
      <c r="N355" s="69"/>
      <c r="O355" s="69"/>
      <c r="P355" s="69"/>
    </row>
    <row r="356" spans="1:18" s="69" customFormat="1" ht="26.1" customHeight="1">
      <c r="A356" s="176"/>
      <c r="B356" s="176"/>
      <c r="C356" s="24"/>
      <c r="D356" s="24"/>
      <c r="E356" s="24"/>
      <c r="F356" s="24"/>
      <c r="G356" s="24"/>
      <c r="H356" s="24"/>
      <c r="I356" s="24"/>
      <c r="J356" s="24"/>
    </row>
    <row r="357" spans="1:18" s="69" customFormat="1" ht="26.1" customHeight="1">
      <c r="A357" s="176"/>
      <c r="B357" s="176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</row>
    <row r="358" spans="1:18" s="69" customFormat="1" ht="26.1" customHeight="1">
      <c r="A358" s="176"/>
      <c r="B358" s="177"/>
      <c r="C358" s="24"/>
      <c r="D358" s="24"/>
      <c r="E358" s="24"/>
      <c r="F358" s="24"/>
      <c r="G358" s="24"/>
      <c r="H358" s="24"/>
      <c r="I358" s="24"/>
      <c r="J358" s="24"/>
      <c r="Q358" s="24"/>
      <c r="R358" s="24"/>
    </row>
    <row r="359" spans="1:18" s="24" customFormat="1" ht="26.1" customHeight="1">
      <c r="A359" s="176"/>
      <c r="B359" s="177"/>
      <c r="Q359" s="69"/>
      <c r="R359" s="69"/>
    </row>
    <row r="360" spans="1:18" s="69" customFormat="1" ht="26.1" customHeight="1">
      <c r="A360" s="176"/>
      <c r="B360" s="177"/>
      <c r="C360" s="24"/>
      <c r="D360" s="24"/>
      <c r="E360" s="24"/>
      <c r="F360" s="24"/>
      <c r="G360" s="24"/>
      <c r="H360" s="24"/>
      <c r="I360" s="24"/>
      <c r="J360" s="24"/>
    </row>
    <row r="361" spans="1:18" s="69" customFormat="1" ht="26.1" customHeight="1">
      <c r="A361" s="176"/>
      <c r="B361" s="176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</row>
    <row r="362" spans="1:18" s="69" customFormat="1" ht="26.1" customHeight="1">
      <c r="A362" s="176"/>
      <c r="B362" s="177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</row>
    <row r="363" spans="1:18" s="73" customFormat="1" ht="26.1" customHeight="1">
      <c r="A363" s="176"/>
      <c r="B363" s="176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</row>
    <row r="364" spans="1:18" s="69" customFormat="1" ht="26.1" customHeight="1">
      <c r="A364" s="176"/>
      <c r="B364" s="177"/>
      <c r="C364" s="24"/>
      <c r="D364" s="24"/>
      <c r="E364" s="24"/>
      <c r="F364" s="24"/>
      <c r="G364" s="24"/>
      <c r="H364" s="24"/>
      <c r="I364" s="24"/>
      <c r="J364" s="24"/>
      <c r="Q364" s="24"/>
      <c r="R364" s="24"/>
    </row>
    <row r="365" spans="1:18" s="24" customFormat="1" ht="26.1" customHeight="1">
      <c r="A365" s="176"/>
      <c r="B365" s="176"/>
      <c r="Q365" s="69"/>
      <c r="R365" s="69"/>
    </row>
    <row r="366" spans="1:18" s="24" customFormat="1" ht="26.1" customHeight="1">
      <c r="A366" s="176"/>
      <c r="B366" s="176"/>
      <c r="K366" s="69"/>
      <c r="L366" s="69"/>
      <c r="M366" s="69"/>
      <c r="N366" s="69"/>
      <c r="O366" s="69"/>
      <c r="P366" s="69"/>
      <c r="Q366" s="69"/>
      <c r="R366" s="69"/>
    </row>
    <row r="367" spans="1:18" s="69" customFormat="1" ht="26.1" customHeight="1">
      <c r="A367" s="176"/>
      <c r="B367" s="176"/>
      <c r="C367" s="24"/>
      <c r="D367" s="24"/>
      <c r="E367" s="24"/>
      <c r="F367" s="24"/>
      <c r="G367" s="24"/>
      <c r="H367" s="24"/>
      <c r="I367" s="24"/>
      <c r="J367" s="24"/>
    </row>
    <row r="368" spans="1:18" s="24" customFormat="1" ht="45.75" customHeight="1">
      <c r="A368" s="176"/>
      <c r="B368" s="177"/>
      <c r="Q368" s="69"/>
      <c r="R368" s="69"/>
    </row>
    <row r="369" spans="1:18" s="69" customFormat="1" ht="26.1" customHeight="1">
      <c r="A369" s="176"/>
      <c r="B369" s="176"/>
      <c r="C369" s="24"/>
      <c r="D369" s="24"/>
      <c r="E369" s="24"/>
      <c r="F369" s="24"/>
      <c r="G369" s="24"/>
      <c r="H369" s="24"/>
      <c r="I369" s="24"/>
      <c r="J369" s="24"/>
    </row>
    <row r="370" spans="1:18" s="24" customFormat="1" ht="26.1" customHeight="1">
      <c r="A370" s="176"/>
      <c r="B370" s="177"/>
      <c r="K370" s="69"/>
      <c r="L370" s="69"/>
      <c r="M370" s="69"/>
      <c r="N370" s="69"/>
      <c r="O370" s="69"/>
      <c r="P370" s="69"/>
      <c r="Q370" s="69"/>
      <c r="R370" s="69"/>
    </row>
    <row r="371" spans="1:18" s="69" customFormat="1" ht="26.1" customHeight="1">
      <c r="A371" s="176"/>
      <c r="B371" s="177"/>
      <c r="C371" s="24"/>
      <c r="D371" s="24"/>
      <c r="E371" s="24"/>
      <c r="F371" s="24"/>
      <c r="G371" s="24"/>
      <c r="H371" s="24"/>
      <c r="I371" s="24"/>
      <c r="J371" s="24"/>
    </row>
    <row r="372" spans="1:18" s="24" customFormat="1" ht="31.5" customHeight="1">
      <c r="A372" s="176"/>
      <c r="B372" s="176"/>
      <c r="Q372" s="69"/>
      <c r="R372" s="69"/>
    </row>
    <row r="373" spans="1:18" s="69" customFormat="1" ht="39.75" customHeight="1">
      <c r="A373" s="176"/>
      <c r="B373" s="177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</row>
    <row r="374" spans="1:18" s="69" customFormat="1" ht="34.5" customHeight="1">
      <c r="A374" s="176"/>
      <c r="B374" s="177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</row>
    <row r="375" spans="1:18" s="69" customFormat="1" ht="26.1" customHeight="1">
      <c r="A375" s="176"/>
      <c r="B375" s="177"/>
      <c r="C375" s="24"/>
      <c r="D375" s="24"/>
      <c r="E375" s="24"/>
      <c r="F375" s="24"/>
      <c r="G375" s="24"/>
      <c r="H375" s="24"/>
      <c r="I375" s="24"/>
      <c r="J375" s="24"/>
      <c r="Q375" s="24"/>
      <c r="R375" s="24"/>
    </row>
    <row r="376" spans="1:18" s="24" customFormat="1" ht="26.1" customHeight="1">
      <c r="A376" s="176"/>
      <c r="B376" s="176"/>
      <c r="K376" s="69"/>
      <c r="L376" s="69"/>
      <c r="M376" s="69"/>
      <c r="N376" s="69"/>
      <c r="O376" s="69"/>
      <c r="P376" s="69"/>
      <c r="Q376" s="69"/>
      <c r="R376" s="69"/>
    </row>
    <row r="377" spans="1:18" s="69" customFormat="1" ht="26.1" customHeight="1">
      <c r="A377" s="176"/>
      <c r="B377" s="176"/>
      <c r="C377" s="24"/>
      <c r="D377" s="24"/>
      <c r="E377" s="24"/>
      <c r="F377" s="24"/>
      <c r="G377" s="24"/>
      <c r="H377" s="24"/>
      <c r="I377" s="24"/>
      <c r="J377" s="24"/>
    </row>
    <row r="378" spans="1:18" s="69" customFormat="1" ht="26.1" customHeight="1">
      <c r="A378" s="176"/>
      <c r="B378" s="176"/>
      <c r="C378" s="24"/>
      <c r="D378" s="24"/>
      <c r="E378" s="24"/>
      <c r="F378" s="24"/>
      <c r="G378" s="24"/>
      <c r="H378" s="24"/>
      <c r="I378" s="24"/>
      <c r="J378" s="24"/>
      <c r="Q378" s="24"/>
      <c r="R378" s="24"/>
    </row>
    <row r="379" spans="1:18" s="24" customFormat="1" ht="26.1" customHeight="1">
      <c r="A379" s="176"/>
      <c r="B379" s="177"/>
      <c r="K379" s="69"/>
      <c r="L379" s="69"/>
      <c r="M379" s="69"/>
      <c r="N379" s="69"/>
      <c r="O379" s="69"/>
      <c r="P379" s="69"/>
      <c r="Q379" s="69"/>
      <c r="R379" s="69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  <c r="Q380" s="24"/>
      <c r="R380" s="24"/>
    </row>
    <row r="381" spans="1:18" s="69" customFormat="1" ht="26.1" customHeight="1">
      <c r="A381" s="170"/>
      <c r="B381" s="171"/>
      <c r="C381" s="24"/>
      <c r="D381" s="24"/>
      <c r="E381" s="24"/>
      <c r="F381" s="24"/>
      <c r="G381" s="24"/>
      <c r="H381" s="24"/>
      <c r="I381" s="24"/>
      <c r="J381" s="24"/>
      <c r="Q381" s="24"/>
      <c r="R381" s="24"/>
    </row>
    <row r="382" spans="1:18" s="24" customFormat="1" ht="26.1" customHeight="1">
      <c r="A382" s="170"/>
      <c r="B382" s="171"/>
      <c r="K382" s="69"/>
      <c r="L382" s="69"/>
      <c r="M382" s="69"/>
      <c r="N382" s="69"/>
      <c r="O382" s="69"/>
      <c r="P382" s="69"/>
    </row>
    <row r="383" spans="1:18" s="24" customFormat="1" ht="26.1" customHeight="1">
      <c r="A383" s="170"/>
      <c r="B383" s="171"/>
      <c r="Q383" s="69"/>
      <c r="R383" s="69"/>
    </row>
    <row r="384" spans="1:18" s="24" customFormat="1" ht="26.1" customHeight="1">
      <c r="A384" s="170"/>
      <c r="B384" s="171"/>
      <c r="Q384" s="69"/>
      <c r="R384" s="69"/>
    </row>
    <row r="385" spans="1:18" s="69" customFormat="1" ht="26.1" customHeight="1">
      <c r="A385" s="203"/>
      <c r="B385" s="204"/>
      <c r="C385" s="24"/>
      <c r="D385" s="24"/>
      <c r="E385" s="24"/>
      <c r="F385" s="24"/>
      <c r="G385" s="24"/>
      <c r="H385" s="24"/>
      <c r="I385" s="205"/>
      <c r="J385" s="205"/>
      <c r="K385" s="24"/>
      <c r="L385" s="24"/>
      <c r="M385" s="24"/>
      <c r="N385" s="24"/>
      <c r="O385" s="24"/>
      <c r="P385" s="24"/>
      <c r="Q385" s="24"/>
      <c r="R385" s="24"/>
    </row>
    <row r="386" spans="1:18" s="175" customFormat="1" ht="26.1" customHeight="1">
      <c r="A386" s="203"/>
      <c r="B386" s="204"/>
      <c r="C386" s="24"/>
      <c r="D386" s="24"/>
      <c r="E386" s="24"/>
      <c r="F386" s="24"/>
      <c r="G386" s="24"/>
      <c r="H386" s="24"/>
      <c r="I386" s="24"/>
      <c r="J386" s="24"/>
      <c r="K386" s="69"/>
      <c r="L386" s="69"/>
      <c r="M386" s="69"/>
      <c r="N386" s="69"/>
      <c r="O386" s="69"/>
      <c r="P386" s="69"/>
      <c r="Q386" s="69"/>
      <c r="R386" s="69"/>
    </row>
    <row r="387" spans="1:18" s="69" customFormat="1" ht="26.1" customHeight="1">
      <c r="A387" s="176"/>
      <c r="B387" s="176"/>
      <c r="C387" s="24"/>
      <c r="D387" s="24"/>
      <c r="E387" s="24"/>
      <c r="F387" s="24"/>
      <c r="G387" s="24"/>
      <c r="H387" s="24"/>
      <c r="I387" s="24"/>
      <c r="J387" s="24"/>
    </row>
    <row r="388" spans="1:18" s="69" customFormat="1" ht="26.1" customHeight="1">
      <c r="A388" s="170"/>
      <c r="B388" s="170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73"/>
      <c r="R388" s="73"/>
    </row>
    <row r="389" spans="1:18" s="24" customFormat="1" ht="26.1" customHeight="1">
      <c r="A389" s="170"/>
      <c r="B389" s="170"/>
      <c r="C389" s="205"/>
      <c r="D389" s="205"/>
      <c r="E389" s="205"/>
      <c r="F389" s="205"/>
      <c r="G389" s="205"/>
      <c r="H389" s="205"/>
      <c r="K389" s="69"/>
      <c r="L389" s="69"/>
      <c r="M389" s="69"/>
      <c r="N389" s="69"/>
      <c r="O389" s="69"/>
      <c r="P389" s="69"/>
      <c r="Q389" s="69"/>
      <c r="R389" s="69"/>
    </row>
    <row r="390" spans="1:18" s="69" customFormat="1" ht="26.1" customHeight="1">
      <c r="A390" s="170"/>
      <c r="B390" s="171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</row>
    <row r="391" spans="1:18" s="69" customFormat="1" ht="26.1" customHeight="1">
      <c r="A391" s="170"/>
      <c r="B391" s="171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</row>
    <row r="392" spans="1:18" s="24" customFormat="1" ht="26.1" customHeight="1">
      <c r="A392" s="170"/>
      <c r="B392" s="170"/>
    </row>
    <row r="393" spans="1:18" s="69" customFormat="1" ht="44.25" customHeight="1">
      <c r="A393" s="170"/>
      <c r="B393" s="171"/>
      <c r="C393" s="24"/>
      <c r="D393" s="24"/>
      <c r="E393" s="24"/>
      <c r="F393" s="24"/>
      <c r="G393" s="24"/>
      <c r="H393" s="24"/>
      <c r="I393" s="24"/>
      <c r="J393" s="24"/>
    </row>
    <row r="394" spans="1:18" s="24" customFormat="1" ht="44.25" customHeight="1">
      <c r="A394" s="170"/>
      <c r="B394" s="170"/>
      <c r="K394" s="69"/>
      <c r="L394" s="69"/>
      <c r="M394" s="69"/>
      <c r="N394" s="69"/>
      <c r="O394" s="69"/>
      <c r="P394" s="69"/>
      <c r="Q394" s="69"/>
      <c r="R394" s="69"/>
    </row>
    <row r="395" spans="1:18" s="24" customFormat="1" ht="26.1" customHeight="1">
      <c r="A395" s="170"/>
      <c r="B395" s="170"/>
    </row>
    <row r="396" spans="1:18" s="69" customFormat="1" ht="29.25" customHeight="1">
      <c r="A396" s="170"/>
      <c r="B396" s="170"/>
      <c r="C396" s="24"/>
      <c r="D396" s="24"/>
      <c r="E396" s="24"/>
      <c r="F396" s="24"/>
      <c r="G396" s="24"/>
      <c r="H396" s="24"/>
      <c r="I396" s="24"/>
      <c r="J396" s="24"/>
      <c r="Q396" s="24"/>
      <c r="R396" s="24"/>
    </row>
    <row r="397" spans="1:18" s="69" customFormat="1" ht="26.1" customHeight="1">
      <c r="A397" s="170"/>
      <c r="B397" s="171"/>
      <c r="C397" s="24"/>
      <c r="D397" s="24"/>
      <c r="E397" s="24"/>
      <c r="F397" s="24"/>
      <c r="G397" s="24"/>
      <c r="H397" s="24"/>
      <c r="I397" s="24"/>
      <c r="J397" s="24"/>
      <c r="Q397" s="24"/>
      <c r="R397" s="24"/>
    </row>
    <row r="398" spans="1:18" s="69" customFormat="1" ht="33.75" customHeight="1">
      <c r="A398" s="170"/>
      <c r="B398" s="171"/>
      <c r="C398" s="24"/>
      <c r="D398" s="24"/>
      <c r="E398" s="24"/>
      <c r="F398" s="24"/>
      <c r="G398" s="24"/>
      <c r="H398" s="24"/>
      <c r="I398" s="24"/>
      <c r="J398" s="24"/>
      <c r="K398" s="73"/>
      <c r="L398" s="73"/>
      <c r="M398" s="73"/>
      <c r="N398" s="73"/>
      <c r="O398" s="73"/>
      <c r="P398" s="73"/>
      <c r="Q398" s="175"/>
      <c r="R398" s="175"/>
    </row>
    <row r="399" spans="1:18" s="69" customFormat="1" ht="26.1" customHeight="1">
      <c r="A399" s="170"/>
      <c r="B399" s="170"/>
      <c r="C399" s="24"/>
      <c r="D399" s="24"/>
      <c r="E399" s="24"/>
      <c r="F399" s="24"/>
      <c r="G399" s="24"/>
      <c r="H399" s="24"/>
      <c r="I399" s="24"/>
      <c r="J399" s="24"/>
      <c r="Q399" s="175"/>
      <c r="R399" s="175"/>
    </row>
    <row r="400" spans="1:18" s="24" customFormat="1" ht="26.1" customHeight="1">
      <c r="A400" s="206"/>
      <c r="B400" s="207"/>
    </row>
    <row r="401" spans="1:18" s="69" customFormat="1" ht="26.1" customHeight="1">
      <c r="A401" s="172"/>
      <c r="B401" s="173"/>
      <c r="C401" s="24"/>
      <c r="D401" s="24"/>
      <c r="E401" s="24"/>
      <c r="F401" s="24"/>
      <c r="G401" s="24"/>
      <c r="H401" s="24"/>
      <c r="I401" s="24"/>
      <c r="J401" s="24"/>
    </row>
    <row r="402" spans="1:18" s="175" customFormat="1" ht="26.1" customHeight="1">
      <c r="A402" s="201"/>
      <c r="B402" s="202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69"/>
      <c r="R402" s="69"/>
    </row>
    <row r="403" spans="1:18" s="69" customFormat="1" ht="41.25" customHeight="1">
      <c r="A403" s="172"/>
      <c r="B403" s="173"/>
      <c r="C403" s="24"/>
      <c r="D403" s="24"/>
      <c r="E403" s="24"/>
      <c r="F403" s="24"/>
      <c r="G403" s="24"/>
      <c r="H403" s="24"/>
      <c r="I403" s="24"/>
      <c r="J403" s="24"/>
    </row>
    <row r="404" spans="1:18" s="24" customFormat="1" ht="36.75" customHeight="1">
      <c r="A404" s="172"/>
      <c r="B404" s="172"/>
      <c r="K404" s="69"/>
      <c r="L404" s="69"/>
      <c r="M404" s="69"/>
      <c r="N404" s="69"/>
      <c r="O404" s="69"/>
      <c r="P404" s="69"/>
      <c r="Q404" s="69"/>
      <c r="R404" s="69"/>
    </row>
    <row r="405" spans="1:18" s="69" customFormat="1" ht="44.25" customHeight="1">
      <c r="A405" s="208"/>
      <c r="B405" s="209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</row>
    <row r="406" spans="1:18" s="24" customFormat="1" ht="26.1" customHeight="1">
      <c r="A406" s="176"/>
      <c r="B406" s="176"/>
      <c r="Q406" s="69"/>
      <c r="R406" s="69"/>
    </row>
    <row r="407" spans="1:18" s="24" customFormat="1" ht="26.1" customHeight="1">
      <c r="A407" s="201"/>
      <c r="B407" s="202"/>
      <c r="Q407" s="69"/>
      <c r="R407" s="69"/>
    </row>
    <row r="408" spans="1:18" s="24" customFormat="1" ht="26.1" customHeight="1">
      <c r="A408" s="201"/>
      <c r="B408" s="202"/>
      <c r="K408" s="175"/>
      <c r="L408" s="175"/>
      <c r="M408" s="175"/>
      <c r="N408" s="175"/>
      <c r="O408" s="175"/>
      <c r="P408" s="175"/>
    </row>
    <row r="409" spans="1:18" s="24" customFormat="1" ht="26.1" customHeight="1">
      <c r="A409" s="201"/>
      <c r="B409" s="201"/>
      <c r="K409" s="175"/>
      <c r="L409" s="175"/>
      <c r="M409" s="175"/>
      <c r="N409" s="175"/>
      <c r="O409" s="175"/>
      <c r="P409" s="175"/>
      <c r="Q409" s="69"/>
      <c r="R409" s="69"/>
    </row>
    <row r="410" spans="1:18" s="24" customFormat="1" ht="26.1" customHeight="1">
      <c r="A410" s="176"/>
      <c r="B410" s="176"/>
      <c r="Q410" s="69"/>
      <c r="R410" s="69"/>
    </row>
    <row r="411" spans="1:18" s="24" customFormat="1" ht="26.1" customHeight="1">
      <c r="A411" s="176"/>
      <c r="B411" s="176"/>
      <c r="K411" s="69"/>
      <c r="L411" s="69"/>
      <c r="M411" s="69"/>
      <c r="N411" s="69"/>
      <c r="O411" s="69"/>
      <c r="P411" s="69"/>
      <c r="Q411" s="69"/>
      <c r="R411" s="69"/>
    </row>
    <row r="412" spans="1:18" s="69" customFormat="1" ht="26.1" customHeight="1">
      <c r="A412" s="201"/>
      <c r="B412" s="201"/>
      <c r="C412" s="24"/>
      <c r="D412" s="24"/>
      <c r="E412" s="24"/>
      <c r="F412" s="24"/>
      <c r="G412" s="24"/>
      <c r="H412" s="24"/>
      <c r="I412" s="24"/>
      <c r="J412" s="24"/>
      <c r="Q412" s="24"/>
      <c r="R412" s="24"/>
    </row>
    <row r="413" spans="1:18" s="69" customFormat="1" ht="26.1" customHeight="1">
      <c r="A413" s="201"/>
      <c r="B413" s="201"/>
      <c r="C413" s="24"/>
      <c r="D413" s="24"/>
      <c r="E413" s="24"/>
      <c r="F413" s="24"/>
      <c r="G413" s="24"/>
      <c r="H413" s="24"/>
      <c r="I413" s="24"/>
      <c r="J413" s="24"/>
    </row>
    <row r="414" spans="1:18" s="24" customFormat="1" ht="26.1" customHeight="1">
      <c r="A414" s="176"/>
      <c r="B414" s="176"/>
      <c r="K414" s="69"/>
      <c r="L414" s="69"/>
      <c r="M414" s="69"/>
      <c r="N414" s="69"/>
      <c r="O414" s="69"/>
      <c r="P414" s="69"/>
      <c r="Q414" s="69"/>
      <c r="R414" s="69"/>
    </row>
    <row r="415" spans="1:18" s="24" customFormat="1" ht="26.1" customHeight="1">
      <c r="A415" s="176"/>
      <c r="B415" s="177"/>
      <c r="K415" s="69"/>
      <c r="L415" s="69"/>
      <c r="M415" s="69"/>
      <c r="N415" s="69"/>
      <c r="O415" s="69"/>
      <c r="P415" s="69"/>
      <c r="Q415" s="69"/>
      <c r="R415" s="69"/>
    </row>
    <row r="416" spans="1:18" s="24" customFormat="1" ht="26.1" customHeight="1">
      <c r="A416" s="176"/>
      <c r="B416" s="177"/>
      <c r="K416" s="69"/>
      <c r="L416" s="69"/>
      <c r="M416" s="69"/>
      <c r="N416" s="69"/>
      <c r="O416" s="69"/>
      <c r="P416" s="69"/>
      <c r="Q416" s="73"/>
      <c r="R416" s="73"/>
    </row>
    <row r="417" spans="1:18" s="24" customFormat="1" ht="26.1" customHeight="1">
      <c r="A417" s="176"/>
      <c r="B417" s="177"/>
      <c r="K417" s="69"/>
      <c r="L417" s="69"/>
      <c r="M417" s="69"/>
      <c r="N417" s="69"/>
      <c r="O417" s="69"/>
      <c r="P417" s="69"/>
      <c r="Q417" s="69"/>
      <c r="R417" s="69"/>
    </row>
    <row r="418" spans="1:18" s="69" customFormat="1" ht="26.1" customHeight="1">
      <c r="A418" s="176"/>
      <c r="B418" s="177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</row>
    <row r="419" spans="1:18" s="69" customFormat="1" ht="26.1" customHeight="1">
      <c r="A419" s="176"/>
      <c r="B419" s="177"/>
      <c r="C419" s="24"/>
      <c r="D419" s="24"/>
      <c r="E419" s="24"/>
      <c r="F419" s="24"/>
      <c r="G419" s="24"/>
      <c r="H419" s="24"/>
      <c r="I419" s="24"/>
      <c r="J419" s="24"/>
      <c r="Q419" s="24"/>
      <c r="R419" s="24"/>
    </row>
    <row r="420" spans="1:18" s="24" customFormat="1" ht="26.1" customHeight="1">
      <c r="A420" s="176"/>
      <c r="B420" s="177"/>
      <c r="K420" s="69"/>
      <c r="L420" s="69"/>
      <c r="M420" s="69"/>
      <c r="N420" s="69"/>
      <c r="O420" s="69"/>
      <c r="P420" s="69"/>
      <c r="Q420" s="69"/>
      <c r="R420" s="69"/>
    </row>
    <row r="421" spans="1:18" s="24" customFormat="1" ht="26.1" customHeight="1">
      <c r="A421" s="176"/>
      <c r="B421" s="177"/>
      <c r="K421" s="69"/>
      <c r="L421" s="69"/>
      <c r="M421" s="69"/>
      <c r="N421" s="69"/>
      <c r="O421" s="69"/>
      <c r="P421" s="69"/>
    </row>
    <row r="422" spans="1:18" s="24" customFormat="1" ht="26.1" customHeight="1">
      <c r="A422" s="176"/>
      <c r="B422" s="176"/>
      <c r="Q422" s="69"/>
      <c r="R422" s="69"/>
    </row>
    <row r="423" spans="1:18" s="69" customFormat="1" ht="26.1" customHeight="1">
      <c r="A423" s="176"/>
      <c r="B423" s="177"/>
      <c r="C423" s="24"/>
      <c r="D423" s="24"/>
      <c r="E423" s="24"/>
      <c r="F423" s="24"/>
      <c r="G423" s="24"/>
      <c r="H423" s="24"/>
      <c r="I423" s="24"/>
      <c r="J423" s="24"/>
      <c r="Q423" s="24"/>
      <c r="R423" s="24"/>
    </row>
    <row r="424" spans="1:18" s="24" customFormat="1" ht="26.1" customHeight="1">
      <c r="A424" s="176"/>
      <c r="B424" s="177"/>
      <c r="K424" s="69"/>
      <c r="L424" s="69"/>
      <c r="M424" s="69"/>
      <c r="N424" s="69"/>
      <c r="O424" s="69"/>
      <c r="P424" s="69"/>
      <c r="Q424" s="69"/>
      <c r="R424" s="69"/>
    </row>
    <row r="425" spans="1:18" s="24" customFormat="1" ht="26.1" customHeight="1">
      <c r="A425" s="176"/>
      <c r="B425" s="177"/>
      <c r="K425" s="69"/>
      <c r="L425" s="69"/>
      <c r="M425" s="69"/>
      <c r="N425" s="69"/>
      <c r="O425" s="69"/>
      <c r="P425" s="69"/>
    </row>
    <row r="426" spans="1:18" s="69" customFormat="1" ht="26.1" customHeight="1">
      <c r="A426" s="176"/>
      <c r="B426" s="176"/>
      <c r="C426" s="24"/>
      <c r="D426" s="24"/>
      <c r="E426" s="24"/>
      <c r="F426" s="24"/>
      <c r="G426" s="24"/>
      <c r="H426" s="24"/>
      <c r="I426" s="24"/>
      <c r="J426" s="24"/>
      <c r="K426" s="73"/>
      <c r="L426" s="73"/>
      <c r="M426" s="73"/>
      <c r="N426" s="73"/>
      <c r="O426" s="73"/>
      <c r="P426" s="73"/>
    </row>
    <row r="427" spans="1:18" s="69" customFormat="1" ht="26.1" customHeight="1">
      <c r="A427" s="176"/>
      <c r="B427" s="177"/>
      <c r="C427" s="24"/>
      <c r="D427" s="24"/>
      <c r="E427" s="24"/>
      <c r="F427" s="24"/>
      <c r="G427" s="24"/>
      <c r="H427" s="24"/>
      <c r="I427" s="24"/>
      <c r="J427" s="24"/>
    </row>
    <row r="428" spans="1:18" s="24" customFormat="1" ht="26.1" customHeight="1">
      <c r="A428" s="176"/>
      <c r="B428" s="177"/>
      <c r="Q428" s="69"/>
      <c r="R428" s="69"/>
    </row>
    <row r="429" spans="1:18" s="69" customFormat="1" ht="26.1" customHeight="1">
      <c r="A429" s="176"/>
      <c r="B429" s="177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</row>
    <row r="430" spans="1:18" s="69" customFormat="1" ht="26.1" customHeight="1">
      <c r="A430" s="176"/>
      <c r="B430" s="177"/>
      <c r="C430" s="24"/>
      <c r="D430" s="24"/>
      <c r="E430" s="24"/>
      <c r="F430" s="24"/>
      <c r="G430" s="24"/>
      <c r="H430" s="24"/>
      <c r="I430" s="24"/>
      <c r="J430" s="24"/>
    </row>
    <row r="431" spans="1:18" s="24" customFormat="1" ht="26.1" customHeight="1">
      <c r="A431" s="176"/>
      <c r="B431" s="177"/>
      <c r="Q431" s="69"/>
      <c r="R431" s="69"/>
    </row>
    <row r="432" spans="1:18" s="69" customFormat="1" ht="26.1" customHeight="1">
      <c r="A432" s="176"/>
      <c r="B432" s="176"/>
      <c r="C432" s="24"/>
      <c r="D432" s="24"/>
      <c r="E432" s="24"/>
      <c r="F432" s="24"/>
      <c r="G432" s="24"/>
      <c r="H432" s="24"/>
      <c r="I432" s="24"/>
      <c r="J432" s="24"/>
      <c r="Q432" s="24"/>
      <c r="R432" s="24"/>
    </row>
    <row r="433" spans="1:18" s="69" customFormat="1" ht="26.1" customHeight="1">
      <c r="A433" s="176"/>
      <c r="B433" s="176"/>
      <c r="C433" s="24"/>
      <c r="D433" s="24"/>
      <c r="E433" s="24"/>
      <c r="F433" s="24"/>
      <c r="G433" s="24"/>
      <c r="H433" s="24"/>
      <c r="I433" s="24"/>
      <c r="J433" s="24"/>
      <c r="K433" s="22" t="e">
        <f>#REF!</f>
        <v>#REF!</v>
      </c>
      <c r="L433" s="24"/>
      <c r="M433" s="24"/>
      <c r="N433" s="24"/>
      <c r="O433" s="24"/>
      <c r="P433" s="24"/>
    </row>
    <row r="434" spans="1:18" s="24" customFormat="1" ht="26.1" customHeight="1">
      <c r="A434" s="176"/>
      <c r="B434" s="177"/>
      <c r="K434" s="69"/>
      <c r="L434" s="69"/>
      <c r="M434" s="69"/>
      <c r="N434" s="69"/>
      <c r="O434" s="69"/>
      <c r="P434" s="69"/>
      <c r="Q434" s="69"/>
      <c r="R434" s="69"/>
    </row>
    <row r="435" spans="1:18" s="24" customFormat="1" ht="30.75" customHeight="1">
      <c r="A435" s="176"/>
      <c r="B435" s="176"/>
    </row>
    <row r="436" spans="1:18" s="24" customFormat="1" ht="26.1" customHeight="1">
      <c r="A436" s="176"/>
      <c r="B436" s="177"/>
      <c r="K436" s="69"/>
      <c r="L436" s="69"/>
      <c r="M436" s="69"/>
      <c r="N436" s="69"/>
      <c r="O436" s="69"/>
      <c r="P436" s="69"/>
    </row>
    <row r="437" spans="1:18" s="69" customFormat="1" ht="26.1" customHeight="1">
      <c r="A437" s="176"/>
      <c r="B437" s="176"/>
      <c r="C437" s="24"/>
      <c r="D437" s="24"/>
      <c r="E437" s="24"/>
      <c r="F437" s="24"/>
      <c r="G437" s="24"/>
      <c r="H437" s="24"/>
      <c r="I437" s="24"/>
      <c r="J437" s="24"/>
      <c r="Q437" s="24"/>
      <c r="R437" s="24"/>
    </row>
    <row r="438" spans="1:18" s="24" customFormat="1" ht="26.1" customHeight="1">
      <c r="A438" s="176"/>
      <c r="B438" s="177"/>
      <c r="K438" s="69"/>
      <c r="L438" s="69"/>
      <c r="M438" s="69"/>
      <c r="N438" s="69"/>
      <c r="O438" s="69"/>
      <c r="P438" s="69"/>
      <c r="Q438" s="69"/>
      <c r="R438" s="69"/>
    </row>
    <row r="439" spans="1:18" s="69" customFormat="1" ht="26.1" customHeight="1">
      <c r="A439" s="176"/>
      <c r="B439" s="176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175"/>
      <c r="R439" s="175"/>
    </row>
    <row r="440" spans="1:18" s="69" customFormat="1" ht="26.1" customHeight="1">
      <c r="A440" s="176"/>
      <c r="B440" s="177"/>
      <c r="C440" s="24"/>
      <c r="D440" s="24"/>
      <c r="E440" s="24"/>
      <c r="F440" s="24"/>
      <c r="G440" s="24"/>
      <c r="H440" s="24"/>
      <c r="I440" s="24"/>
      <c r="J440" s="24"/>
    </row>
    <row r="441" spans="1:18" s="69" customFormat="1" ht="26.1" customHeight="1">
      <c r="A441" s="176"/>
      <c r="B441" s="177"/>
      <c r="C441" s="24"/>
      <c r="D441" s="24"/>
      <c r="E441" s="24"/>
      <c r="F441" s="24"/>
      <c r="G441" s="24"/>
      <c r="H441" s="24"/>
      <c r="I441" s="24"/>
      <c r="J441" s="24"/>
    </row>
    <row r="442" spans="1:18" s="24" customFormat="1" ht="26.1" customHeight="1">
      <c r="A442" s="176"/>
      <c r="B442" s="177"/>
    </row>
    <row r="443" spans="1:18" s="69" customFormat="1" ht="26.1" customHeight="1">
      <c r="A443" s="176"/>
      <c r="B443" s="176"/>
      <c r="C443" s="24"/>
      <c r="D443" s="24"/>
      <c r="E443" s="24"/>
      <c r="F443" s="24"/>
      <c r="G443" s="24"/>
      <c r="H443" s="24"/>
      <c r="I443" s="24"/>
      <c r="J443" s="24"/>
    </row>
    <row r="444" spans="1:18" s="24" customFormat="1" ht="26.1" customHeight="1">
      <c r="A444" s="176"/>
      <c r="B444" s="177"/>
      <c r="K444" s="69"/>
      <c r="L444" s="69"/>
      <c r="M444" s="69"/>
      <c r="N444" s="69"/>
      <c r="O444" s="69"/>
      <c r="P444" s="69"/>
      <c r="Q444" s="69"/>
      <c r="R444" s="69"/>
    </row>
    <row r="445" spans="1:18" s="69" customFormat="1" ht="33.75" customHeight="1">
      <c r="A445" s="210"/>
      <c r="B445" s="177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</row>
    <row r="446" spans="1:18" s="69" customFormat="1" ht="26.1" customHeight="1">
      <c r="A446" s="176"/>
      <c r="B446" s="176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</row>
    <row r="447" spans="1:18" s="24" customFormat="1" ht="26.1" customHeight="1">
      <c r="A447" s="176"/>
      <c r="B447" s="177"/>
    </row>
    <row r="448" spans="1:18" s="24" customFormat="1" ht="26.1" customHeight="1">
      <c r="A448" s="176"/>
      <c r="B448" s="177"/>
      <c r="K448" s="69"/>
      <c r="L448" s="69"/>
      <c r="M448" s="69"/>
      <c r="N448" s="69"/>
      <c r="O448" s="69"/>
      <c r="P448" s="69"/>
    </row>
    <row r="449" spans="1:18" s="24" customFormat="1" ht="26.1" customHeight="1">
      <c r="A449" s="176"/>
      <c r="B449" s="176"/>
      <c r="K449" s="175"/>
      <c r="L449" s="175"/>
      <c r="M449" s="175"/>
      <c r="N449" s="175"/>
      <c r="O449" s="175"/>
      <c r="P449" s="175"/>
      <c r="Q449" s="69"/>
      <c r="R449" s="69"/>
    </row>
    <row r="450" spans="1:18" s="69" customFormat="1" ht="26.1" customHeight="1">
      <c r="A450" s="176"/>
      <c r="B450" s="176"/>
      <c r="C450" s="24"/>
      <c r="D450" s="24"/>
      <c r="E450" s="24"/>
      <c r="F450" s="24"/>
      <c r="G450" s="24"/>
      <c r="H450" s="24"/>
      <c r="I450" s="24"/>
      <c r="J450" s="24"/>
    </row>
    <row r="451" spans="1:18" s="24" customFormat="1" ht="26.1" customHeight="1">
      <c r="A451" s="176"/>
      <c r="B451" s="176"/>
      <c r="K451" s="69"/>
      <c r="L451" s="69"/>
      <c r="M451" s="69"/>
      <c r="N451" s="69"/>
      <c r="O451" s="69"/>
      <c r="P451" s="69"/>
      <c r="Q451" s="69"/>
      <c r="R451" s="69"/>
    </row>
    <row r="452" spans="1:18" s="69" customFormat="1" ht="26.1" customHeight="1">
      <c r="A452" s="176"/>
      <c r="B452" s="177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</row>
    <row r="453" spans="1:18" s="69" customFormat="1" ht="26.1" customHeight="1">
      <c r="A453" s="176"/>
      <c r="B453" s="176"/>
      <c r="C453" s="24"/>
      <c r="D453" s="24"/>
      <c r="E453" s="24"/>
      <c r="F453" s="24"/>
      <c r="G453" s="24"/>
      <c r="H453" s="24"/>
      <c r="I453" s="24"/>
      <c r="J453" s="24"/>
      <c r="Q453" s="24"/>
      <c r="R453" s="24"/>
    </row>
    <row r="454" spans="1:18" s="69" customFormat="1" ht="26.1" customHeight="1">
      <c r="A454" s="176"/>
      <c r="B454" s="177"/>
      <c r="C454" s="24"/>
      <c r="D454" s="24"/>
      <c r="E454" s="24"/>
      <c r="F454" s="24"/>
      <c r="G454" s="24"/>
      <c r="H454" s="24"/>
      <c r="I454" s="24"/>
      <c r="J454" s="24"/>
    </row>
    <row r="455" spans="1:18" s="69" customFormat="1" ht="26.1" customHeight="1">
      <c r="A455" s="176"/>
      <c r="B455" s="177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175"/>
      <c r="R455" s="175"/>
    </row>
    <row r="456" spans="1:18" s="24" customFormat="1" ht="26.1" customHeight="1">
      <c r="A456" s="176"/>
      <c r="B456" s="176"/>
      <c r="K456" s="69"/>
      <c r="L456" s="69"/>
      <c r="M456" s="69"/>
      <c r="N456" s="69"/>
      <c r="O456" s="69"/>
      <c r="P456" s="69"/>
      <c r="Q456" s="69"/>
      <c r="R456" s="69"/>
    </row>
    <row r="457" spans="1:18" s="69" customFormat="1" ht="26.1" customHeight="1">
      <c r="A457" s="176"/>
      <c r="B457" s="177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</row>
    <row r="458" spans="1:18" s="24" customFormat="1" ht="26.1" customHeight="1">
      <c r="A458" s="176"/>
      <c r="B458" s="177"/>
      <c r="Q458" s="69"/>
      <c r="R458" s="69"/>
    </row>
    <row r="459" spans="1:18" s="24" customFormat="1" ht="26.1" customHeight="1">
      <c r="A459" s="176"/>
      <c r="B459" s="176"/>
      <c r="K459" s="69"/>
      <c r="L459" s="69"/>
      <c r="M459" s="69"/>
      <c r="N459" s="69"/>
      <c r="O459" s="69"/>
      <c r="P459" s="69"/>
    </row>
    <row r="460" spans="1:18" s="69" customFormat="1" ht="26.1" customHeight="1">
      <c r="A460" s="176"/>
      <c r="B460" s="177"/>
      <c r="C460" s="24"/>
      <c r="D460" s="24"/>
      <c r="E460" s="24"/>
      <c r="F460" s="24"/>
      <c r="G460" s="24"/>
      <c r="H460" s="24"/>
      <c r="I460" s="24"/>
      <c r="J460" s="24"/>
      <c r="Q460" s="24"/>
      <c r="R460" s="24"/>
    </row>
    <row r="461" spans="1:18" s="69" customFormat="1" ht="26.1" customHeight="1">
      <c r="A461" s="176"/>
      <c r="B461" s="176"/>
      <c r="C461" s="24"/>
      <c r="D461" s="24"/>
      <c r="E461" s="24"/>
      <c r="F461" s="24"/>
      <c r="G461" s="24"/>
      <c r="H461" s="24"/>
      <c r="I461" s="24"/>
      <c r="J461" s="24"/>
      <c r="Q461" s="24"/>
      <c r="R461" s="24"/>
    </row>
    <row r="462" spans="1:18" s="69" customFormat="1" ht="26.1" customHeight="1">
      <c r="A462" s="176"/>
      <c r="B462" s="176"/>
      <c r="C462" s="24"/>
      <c r="D462" s="24"/>
      <c r="E462" s="24"/>
      <c r="F462" s="24"/>
      <c r="G462" s="24"/>
      <c r="H462" s="24"/>
      <c r="I462" s="24"/>
      <c r="J462" s="24"/>
      <c r="Q462" s="24"/>
      <c r="R462" s="24"/>
    </row>
    <row r="463" spans="1:18" s="69" customFormat="1" ht="26.1" customHeight="1">
      <c r="A463" s="176"/>
      <c r="B463" s="177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</row>
    <row r="464" spans="1:18" s="69" customFormat="1" ht="26.1" customHeight="1">
      <c r="A464" s="176"/>
      <c r="B464" s="177"/>
      <c r="C464" s="24"/>
      <c r="D464" s="24"/>
      <c r="E464" s="24"/>
      <c r="F464" s="24"/>
      <c r="G464" s="24"/>
      <c r="H464" s="24"/>
      <c r="I464" s="24"/>
      <c r="J464" s="24"/>
      <c r="Q464" s="24"/>
      <c r="R464" s="24"/>
    </row>
    <row r="465" spans="1:18" s="24" customFormat="1" ht="26.1" customHeight="1">
      <c r="A465" s="176"/>
      <c r="B465" s="177"/>
      <c r="K465" s="175"/>
      <c r="L465" s="175"/>
      <c r="M465" s="175"/>
      <c r="N465" s="175"/>
      <c r="O465" s="175"/>
      <c r="P465" s="175"/>
      <c r="Q465" s="69"/>
      <c r="R465" s="69"/>
    </row>
    <row r="466" spans="1:18" s="69" customFormat="1" ht="26.1" customHeight="1">
      <c r="A466" s="181"/>
      <c r="B466" s="182"/>
      <c r="C466" s="24"/>
      <c r="D466" s="24"/>
      <c r="E466" s="24"/>
      <c r="F466" s="24"/>
      <c r="G466" s="24"/>
      <c r="H466" s="24"/>
      <c r="I466" s="24"/>
      <c r="J466" s="24"/>
    </row>
    <row r="467" spans="1:18" s="69" customFormat="1" ht="26.1" customHeight="1">
      <c r="A467" s="185"/>
      <c r="B467" s="185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</row>
    <row r="468" spans="1:18" s="24" customFormat="1" ht="26.1" customHeight="1">
      <c r="A468" s="211"/>
      <c r="B468" s="212"/>
      <c r="K468" s="69"/>
      <c r="L468" s="69"/>
      <c r="M468" s="69"/>
      <c r="N468" s="69"/>
      <c r="O468" s="69"/>
      <c r="P468" s="69"/>
    </row>
    <row r="469" spans="1:18" s="69" customFormat="1" ht="39.75" customHeight="1">
      <c r="A469" s="187"/>
      <c r="B469" s="187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</row>
    <row r="470" spans="1:18" s="24" customFormat="1" ht="39.75" customHeight="1">
      <c r="A470" s="185"/>
      <c r="B470" s="186"/>
    </row>
    <row r="471" spans="1:18" s="69" customFormat="1" ht="26.1" customHeight="1">
      <c r="A471" s="185"/>
      <c r="B471" s="185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</row>
    <row r="472" spans="1:18" s="69" customFormat="1" ht="26.1" customHeight="1">
      <c r="A472" s="185"/>
      <c r="B472" s="186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</row>
    <row r="473" spans="1:18" s="69" customFormat="1" ht="26.1" customHeight="1">
      <c r="A473" s="185"/>
      <c r="B473" s="185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 s="24" customFormat="1" ht="26.1" customHeight="1">
      <c r="A474" s="185"/>
      <c r="B474" s="185"/>
    </row>
    <row r="475" spans="1:18" s="69" customFormat="1" ht="26.1" customHeight="1">
      <c r="A475" s="185"/>
      <c r="B475" s="185"/>
      <c r="C475" s="24"/>
      <c r="D475" s="24"/>
      <c r="E475" s="24"/>
      <c r="F475" s="24"/>
      <c r="G475" s="24"/>
      <c r="H475" s="24"/>
      <c r="I475" s="24"/>
      <c r="J475" s="24"/>
      <c r="Q475" s="24"/>
      <c r="R475" s="24"/>
    </row>
    <row r="476" spans="1:18" s="69" customFormat="1" ht="26.1" customHeight="1">
      <c r="A476" s="185"/>
      <c r="B476" s="185"/>
      <c r="C476" s="24"/>
      <c r="D476" s="24"/>
      <c r="E476" s="24"/>
      <c r="F476" s="24"/>
      <c r="G476" s="24"/>
      <c r="H476" s="24"/>
      <c r="I476" s="24"/>
      <c r="J476" s="24"/>
    </row>
    <row r="477" spans="1:18" s="69" customFormat="1" ht="26.1" customHeight="1">
      <c r="A477" s="185"/>
      <c r="B477" s="185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</row>
    <row r="478" spans="1:18" s="24" customFormat="1" ht="26.1" customHeight="1">
      <c r="A478" s="185"/>
      <c r="B478" s="185"/>
    </row>
    <row r="479" spans="1:18" s="69" customFormat="1" ht="26.1" customHeight="1">
      <c r="A479" s="185"/>
      <c r="B479" s="186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</row>
    <row r="480" spans="1:18" s="24" customFormat="1" ht="26.1" customHeight="1">
      <c r="A480" s="185"/>
      <c r="B480" s="186"/>
      <c r="Q480" s="69"/>
      <c r="R480" s="69"/>
    </row>
    <row r="481" spans="1:18" s="24" customFormat="1" ht="26.1" customHeight="1">
      <c r="A481" s="185"/>
      <c r="B481" s="185"/>
      <c r="K481" s="69"/>
      <c r="L481" s="69"/>
      <c r="M481" s="69"/>
      <c r="N481" s="69"/>
      <c r="O481" s="69"/>
      <c r="P481" s="69"/>
    </row>
    <row r="482" spans="1:18" s="69" customFormat="1" ht="26.1" customHeight="1">
      <c r="A482" s="185"/>
      <c r="B482" s="185"/>
      <c r="C482" s="24"/>
      <c r="D482" s="24"/>
      <c r="E482" s="24"/>
      <c r="F482" s="24"/>
      <c r="G482" s="24"/>
      <c r="H482" s="24"/>
      <c r="I482" s="24"/>
      <c r="J482" s="24"/>
    </row>
    <row r="483" spans="1:18" s="69" customFormat="1" ht="26.1" customHeight="1">
      <c r="A483" s="185"/>
      <c r="B483" s="185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</row>
    <row r="484" spans="1:18" s="88" customFormat="1" ht="26.1" customHeight="1">
      <c r="A484" s="185"/>
      <c r="B484" s="185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</row>
    <row r="485" spans="1:18" s="69" customFormat="1" ht="26.1" customHeight="1">
      <c r="A485" s="185"/>
      <c r="B485" s="186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</row>
    <row r="486" spans="1:18" s="88" customFormat="1" ht="26.1" customHeight="1">
      <c r="A486" s="185"/>
      <c r="B486" s="186"/>
      <c r="C486" s="24"/>
      <c r="D486" s="24"/>
      <c r="E486" s="24"/>
      <c r="F486" s="24"/>
      <c r="G486" s="24"/>
      <c r="H486" s="24"/>
      <c r="I486" s="24"/>
      <c r="J486" s="24"/>
      <c r="K486" s="69"/>
      <c r="L486" s="69"/>
      <c r="M486" s="69"/>
      <c r="N486" s="69"/>
      <c r="O486" s="69"/>
      <c r="P486" s="69"/>
      <c r="Q486" s="69"/>
      <c r="R486" s="69"/>
    </row>
    <row r="487" spans="1:18" s="69" customFormat="1" ht="26.1" customHeight="1">
      <c r="A487" s="185"/>
      <c r="B487" s="185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</row>
    <row r="488" spans="1:18" s="69" customFormat="1" ht="26.1" customHeight="1">
      <c r="A488" s="185"/>
      <c r="B488" s="185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</row>
    <row r="489" spans="1:18" s="24" customFormat="1" ht="26.1" customHeight="1">
      <c r="A489" s="185"/>
      <c r="B489" s="185"/>
      <c r="K489" s="69"/>
      <c r="L489" s="69"/>
      <c r="M489" s="69"/>
      <c r="N489" s="69"/>
      <c r="O489" s="69"/>
      <c r="P489" s="69"/>
    </row>
    <row r="490" spans="1:18" s="69" customFormat="1" ht="26.1" customHeight="1">
      <c r="A490" s="185"/>
      <c r="B490" s="186"/>
      <c r="C490" s="24"/>
      <c r="D490" s="24"/>
      <c r="E490" s="24"/>
      <c r="F490" s="24"/>
      <c r="G490" s="24"/>
      <c r="H490" s="24"/>
      <c r="I490" s="24"/>
      <c r="J490" s="24"/>
    </row>
    <row r="491" spans="1:18" s="69" customFormat="1" ht="26.1" customHeight="1">
      <c r="A491" s="185"/>
      <c r="B491" s="185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</row>
    <row r="492" spans="1:18" s="69" customFormat="1" ht="26.1" customHeight="1">
      <c r="A492" s="185"/>
      <c r="B492" s="185"/>
      <c r="C492" s="24"/>
      <c r="D492" s="24"/>
      <c r="E492" s="24"/>
      <c r="F492" s="24"/>
      <c r="G492" s="24"/>
      <c r="H492" s="24"/>
      <c r="I492" s="24"/>
      <c r="J492" s="24"/>
    </row>
    <row r="493" spans="1:18" s="24" customFormat="1" ht="26.1" customHeight="1">
      <c r="A493" s="185"/>
      <c r="B493" s="186"/>
      <c r="K493" s="69"/>
      <c r="L493" s="69"/>
      <c r="M493" s="69"/>
      <c r="N493" s="69"/>
      <c r="O493" s="69"/>
      <c r="P493" s="69"/>
      <c r="Q493" s="69"/>
      <c r="R493" s="69"/>
    </row>
    <row r="494" spans="1:18" s="69" customFormat="1" ht="26.1" customHeight="1">
      <c r="A494" s="185"/>
      <c r="B494" s="186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</row>
    <row r="495" spans="1:18" s="69" customFormat="1" ht="49.5" customHeight="1">
      <c r="A495" s="188"/>
      <c r="B495" s="188"/>
      <c r="C495" s="24"/>
      <c r="D495" s="24"/>
      <c r="E495" s="24"/>
      <c r="F495" s="24"/>
      <c r="G495" s="24"/>
      <c r="H495" s="24"/>
      <c r="I495" s="24"/>
      <c r="J495" s="24"/>
      <c r="Q495" s="24"/>
      <c r="R495" s="24"/>
    </row>
    <row r="496" spans="1:18" s="69" customFormat="1" ht="29.25" customHeight="1">
      <c r="A496" s="188"/>
      <c r="B496" s="189"/>
      <c r="C496" s="24"/>
      <c r="D496" s="24"/>
      <c r="E496" s="24"/>
      <c r="F496" s="24"/>
      <c r="G496" s="24"/>
      <c r="H496" s="24"/>
      <c r="I496" s="24"/>
      <c r="J496" s="24"/>
    </row>
    <row r="497" spans="1:18" s="24" customFormat="1" ht="26.1" customHeight="1">
      <c r="A497" s="176"/>
      <c r="B497" s="177"/>
    </row>
    <row r="498" spans="1:18" s="24" customFormat="1" ht="26.1" customHeight="1">
      <c r="A498" s="176"/>
      <c r="B498" s="176"/>
      <c r="Q498" s="69"/>
      <c r="R498" s="69"/>
    </row>
    <row r="499" spans="1:18" s="24" customFormat="1" ht="26.1" customHeight="1">
      <c r="A499" s="176"/>
      <c r="B499" s="177"/>
      <c r="Q499" s="69"/>
      <c r="R499" s="69"/>
    </row>
    <row r="500" spans="1:18" s="24" customFormat="1" ht="26.1" customHeight="1">
      <c r="A500" s="176"/>
      <c r="B500" s="177"/>
      <c r="K500" s="69"/>
      <c r="L500" s="69"/>
      <c r="M500" s="69"/>
      <c r="N500" s="69"/>
      <c r="O500" s="69"/>
      <c r="P500" s="69"/>
    </row>
    <row r="501" spans="1:18" s="24" customFormat="1" ht="26.1" customHeight="1">
      <c r="A501" s="176"/>
      <c r="B501" s="176"/>
    </row>
    <row r="502" spans="1:18" s="24" customFormat="1" ht="26.1" customHeight="1">
      <c r="A502" s="176"/>
      <c r="B502" s="176"/>
      <c r="K502" s="69"/>
      <c r="L502" s="69"/>
      <c r="M502" s="69"/>
      <c r="N502" s="69"/>
      <c r="O502" s="69"/>
      <c r="P502" s="69"/>
    </row>
    <row r="503" spans="1:18" s="69" customFormat="1" ht="26.1" customHeight="1">
      <c r="A503" s="176"/>
      <c r="B503" s="176"/>
      <c r="C503" s="24"/>
      <c r="D503" s="24"/>
      <c r="E503" s="24"/>
      <c r="F503" s="24"/>
      <c r="G503" s="24"/>
      <c r="H503" s="24"/>
      <c r="I503" s="24"/>
      <c r="J503" s="24"/>
      <c r="K503" s="190" t="e">
        <f>#REF!</f>
        <v>#REF!</v>
      </c>
    </row>
    <row r="504" spans="1:18" s="69" customFormat="1" ht="26.1" customHeight="1">
      <c r="A504" s="176"/>
      <c r="B504" s="177"/>
      <c r="C504" s="24"/>
      <c r="D504" s="24"/>
      <c r="E504" s="24"/>
      <c r="F504" s="24"/>
      <c r="G504" s="24"/>
      <c r="H504" s="24"/>
      <c r="I504" s="24"/>
      <c r="J504" s="24"/>
      <c r="Q504" s="24"/>
      <c r="R504" s="24"/>
    </row>
    <row r="505" spans="1:18" s="24" customFormat="1" ht="26.1" customHeight="1">
      <c r="A505" s="176"/>
      <c r="B505" s="176"/>
      <c r="Q505" s="69"/>
      <c r="R505" s="69"/>
    </row>
    <row r="506" spans="1:18" s="69" customFormat="1" ht="26.1" customHeight="1">
      <c r="A506" s="176"/>
      <c r="B506" s="177"/>
      <c r="C506" s="24"/>
      <c r="D506" s="24"/>
      <c r="E506" s="24"/>
      <c r="F506" s="24"/>
      <c r="G506" s="24"/>
      <c r="H506" s="24"/>
      <c r="I506" s="24"/>
      <c r="J506" s="24"/>
    </row>
    <row r="507" spans="1:18" s="69" customFormat="1" ht="26.1" customHeight="1">
      <c r="A507" s="176"/>
      <c r="B507" s="177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</row>
    <row r="508" spans="1:18" s="69" customFormat="1" ht="26.1" customHeight="1">
      <c r="A508" s="176"/>
      <c r="B508" s="177"/>
      <c r="C508" s="24"/>
      <c r="D508" s="24"/>
      <c r="E508" s="24"/>
      <c r="F508" s="24"/>
      <c r="G508" s="24"/>
      <c r="H508" s="24"/>
      <c r="I508" s="24"/>
      <c r="J508" s="24"/>
    </row>
    <row r="509" spans="1:18" s="69" customFormat="1" ht="26.1" customHeight="1">
      <c r="A509" s="176"/>
      <c r="B509" s="176"/>
      <c r="C509" s="24"/>
      <c r="D509" s="24"/>
      <c r="E509" s="24"/>
      <c r="F509" s="24"/>
      <c r="G509" s="24"/>
      <c r="H509" s="24"/>
      <c r="I509" s="24"/>
      <c r="J509" s="24"/>
      <c r="Q509" s="24"/>
      <c r="R509" s="24"/>
    </row>
    <row r="510" spans="1:18" s="69" customFormat="1" ht="26.1" customHeight="1">
      <c r="A510" s="176"/>
      <c r="B510" s="177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18" s="69" customFormat="1" ht="26.1" customHeight="1">
      <c r="A511" s="176"/>
      <c r="B511" s="176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</row>
    <row r="512" spans="1:18" s="69" customFormat="1" ht="26.1" customHeight="1">
      <c r="A512" s="176"/>
      <c r="B512" s="177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</row>
    <row r="513" spans="1:23" s="24" customFormat="1" ht="26.1" customHeight="1">
      <c r="A513" s="176"/>
      <c r="B513" s="177"/>
      <c r="K513" s="69"/>
      <c r="L513" s="69"/>
      <c r="M513" s="69"/>
      <c r="N513" s="69"/>
      <c r="O513" s="69"/>
      <c r="P513" s="69"/>
      <c r="Q513" s="69"/>
      <c r="R513" s="69"/>
    </row>
    <row r="514" spans="1:23" s="69" customFormat="1" ht="26.1" customHeight="1">
      <c r="A514" s="176"/>
      <c r="B514" s="176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</row>
    <row r="515" spans="1:23" s="24" customFormat="1" ht="26.1" customHeight="1">
      <c r="A515" s="176"/>
      <c r="B515" s="176"/>
      <c r="K515" s="69"/>
      <c r="L515" s="69"/>
      <c r="M515" s="69"/>
      <c r="N515" s="69"/>
      <c r="O515" s="69"/>
      <c r="P515" s="69"/>
      <c r="Q515" s="69"/>
      <c r="R515" s="69"/>
    </row>
    <row r="516" spans="1:23" s="69" customFormat="1" ht="26.1" customHeight="1">
      <c r="A516" s="176"/>
      <c r="B516" s="176"/>
      <c r="C516" s="24"/>
      <c r="D516" s="24"/>
      <c r="E516" s="24"/>
      <c r="F516" s="24"/>
      <c r="G516" s="24"/>
      <c r="H516" s="24"/>
      <c r="I516" s="24"/>
      <c r="J516" s="24"/>
    </row>
    <row r="517" spans="1:23" s="69" customFormat="1" ht="26.1" customHeight="1">
      <c r="A517" s="176"/>
      <c r="B517" s="177"/>
      <c r="C517" s="24"/>
      <c r="D517" s="24"/>
      <c r="E517" s="24"/>
      <c r="F517" s="24"/>
      <c r="G517" s="24"/>
      <c r="H517" s="24"/>
      <c r="I517" s="24"/>
      <c r="J517" s="24"/>
    </row>
    <row r="518" spans="1:23" s="123" customFormat="1" ht="26.1" customHeight="1">
      <c r="A518" s="176"/>
      <c r="B518" s="176"/>
      <c r="C518" s="24"/>
      <c r="D518" s="24"/>
      <c r="E518" s="24"/>
      <c r="F518" s="24"/>
      <c r="G518" s="24"/>
      <c r="H518" s="24"/>
      <c r="I518" s="24"/>
      <c r="J518" s="24"/>
      <c r="K518" s="69"/>
      <c r="L518" s="69"/>
      <c r="M518" s="69"/>
      <c r="N518" s="69"/>
      <c r="O518" s="69"/>
      <c r="P518" s="69"/>
      <c r="Q518" s="24"/>
      <c r="R518" s="24"/>
      <c r="S518" s="24"/>
      <c r="T518" s="24"/>
      <c r="U518" s="24"/>
      <c r="V518" s="24"/>
      <c r="W518" s="24"/>
    </row>
    <row r="519" spans="1:23" s="69" customFormat="1" ht="26.1" customHeight="1">
      <c r="A519" s="176"/>
      <c r="B519" s="177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</row>
    <row r="520" spans="1:23" s="69" customFormat="1" ht="26.1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</row>
    <row r="521" spans="1:23" s="69" customFormat="1" ht="26.1" customHeight="1">
      <c r="A521" s="176"/>
      <c r="B521" s="177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</row>
    <row r="522" spans="1:23" s="69" customFormat="1" ht="26.1" customHeight="1">
      <c r="A522" s="176"/>
      <c r="B522" s="177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</row>
    <row r="523" spans="1:23" s="24" customFormat="1" ht="26.1" customHeight="1">
      <c r="A523" s="176"/>
      <c r="B523" s="176"/>
      <c r="K523" s="69"/>
      <c r="L523" s="69"/>
      <c r="M523" s="69"/>
      <c r="N523" s="69"/>
      <c r="O523" s="69"/>
      <c r="P523" s="69"/>
    </row>
    <row r="524" spans="1:23" s="24" customFormat="1" ht="26.1" customHeight="1">
      <c r="A524" s="176"/>
      <c r="B524" s="177"/>
      <c r="K524" s="69"/>
      <c r="L524" s="69"/>
      <c r="M524" s="69"/>
      <c r="N524" s="69"/>
      <c r="O524" s="69"/>
      <c r="P524" s="69"/>
      <c r="Q524" s="69"/>
      <c r="R524" s="69"/>
    </row>
    <row r="525" spans="1:23" s="69" customFormat="1" ht="26.1" customHeight="1">
      <c r="A525" s="176"/>
      <c r="B525" s="176"/>
      <c r="C525" s="24"/>
      <c r="D525" s="24"/>
      <c r="E525" s="24"/>
      <c r="F525" s="24"/>
      <c r="G525" s="24"/>
      <c r="H525" s="24"/>
      <c r="I525" s="24"/>
      <c r="J525" s="24"/>
    </row>
    <row r="526" spans="1:23" s="24" customFormat="1" ht="26.1" customHeight="1">
      <c r="A526" s="176"/>
      <c r="B526" s="176"/>
      <c r="K526" s="69"/>
      <c r="L526" s="69"/>
      <c r="M526" s="69"/>
      <c r="N526" s="69"/>
      <c r="O526" s="69"/>
      <c r="P526" s="69"/>
      <c r="Q526" s="69"/>
      <c r="R526" s="69"/>
    </row>
    <row r="527" spans="1:23" s="69" customFormat="1" ht="26.1" customHeight="1">
      <c r="A527" s="176"/>
      <c r="B527" s="177"/>
      <c r="C527" s="24"/>
      <c r="D527" s="24"/>
      <c r="E527" s="24"/>
      <c r="F527" s="24"/>
      <c r="G527" s="24"/>
      <c r="H527" s="24"/>
      <c r="I527" s="24"/>
      <c r="J527" s="24"/>
      <c r="Q527" s="24"/>
      <c r="R527" s="24"/>
    </row>
    <row r="528" spans="1:23" s="69" customFormat="1" ht="26.1" customHeight="1">
      <c r="A528" s="176"/>
      <c r="B528" s="177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</row>
    <row r="529" spans="1:18" s="24" customFormat="1" ht="26.1" customHeight="1">
      <c r="A529" s="176"/>
      <c r="B529" s="177"/>
      <c r="K529" s="69"/>
      <c r="L529" s="69"/>
      <c r="M529" s="69"/>
      <c r="N529" s="69"/>
      <c r="O529" s="69"/>
      <c r="P529" s="69"/>
      <c r="Q529" s="69"/>
      <c r="R529" s="69"/>
    </row>
    <row r="530" spans="1:18" s="69" customFormat="1" ht="26.1" customHeight="1">
      <c r="A530" s="176"/>
      <c r="B530" s="177"/>
      <c r="C530" s="24"/>
      <c r="D530" s="24"/>
      <c r="E530" s="24"/>
      <c r="F530" s="24"/>
      <c r="G530" s="24"/>
      <c r="H530" s="24"/>
      <c r="I530" s="24"/>
      <c r="J530" s="24"/>
    </row>
    <row r="531" spans="1:18" s="24" customFormat="1" ht="26.1" customHeight="1">
      <c r="A531" s="176"/>
      <c r="B531" s="177"/>
    </row>
    <row r="532" spans="1:18" s="69" customFormat="1" ht="36.75" customHeight="1">
      <c r="A532" s="176"/>
      <c r="B532" s="176"/>
      <c r="C532" s="24"/>
      <c r="D532" s="24"/>
      <c r="E532" s="24"/>
      <c r="F532" s="24"/>
      <c r="G532" s="24"/>
      <c r="H532" s="24"/>
      <c r="I532" s="24"/>
      <c r="J532" s="24"/>
    </row>
    <row r="533" spans="1:18" s="69" customFormat="1" ht="26.1" customHeight="1">
      <c r="A533" s="176"/>
      <c r="B533" s="177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</row>
    <row r="534" spans="1:18" s="24" customFormat="1" ht="26.1" customHeight="1">
      <c r="A534" s="176"/>
      <c r="B534" s="177"/>
      <c r="K534" s="69"/>
      <c r="L534" s="69"/>
      <c r="M534" s="69"/>
      <c r="N534" s="69"/>
      <c r="O534" s="69"/>
      <c r="P534" s="69"/>
    </row>
    <row r="535" spans="1:18" s="24" customFormat="1" ht="26.1" customHeight="1">
      <c r="A535" s="176"/>
      <c r="B535" s="176"/>
      <c r="K535" s="69"/>
      <c r="L535" s="69"/>
      <c r="M535" s="69"/>
      <c r="N535" s="69"/>
      <c r="O535" s="69"/>
      <c r="P535" s="69"/>
      <c r="Q535" s="69"/>
      <c r="R535" s="69"/>
    </row>
    <row r="536" spans="1:18" s="24" customFormat="1" ht="26.1" customHeight="1">
      <c r="A536" s="176"/>
      <c r="B536" s="177"/>
      <c r="K536" s="69"/>
      <c r="L536" s="69"/>
      <c r="M536" s="69"/>
      <c r="N536" s="69"/>
      <c r="O536" s="69"/>
      <c r="P536" s="69"/>
      <c r="Q536" s="69"/>
      <c r="R536" s="69"/>
    </row>
    <row r="537" spans="1:18" s="69" customFormat="1" ht="26.1" customHeight="1">
      <c r="A537" s="176"/>
      <c r="B537" s="176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88"/>
      <c r="R537" s="88"/>
    </row>
    <row r="538" spans="1:18" s="69" customFormat="1" ht="26.1" customHeight="1">
      <c r="A538" s="176"/>
      <c r="B538" s="177"/>
      <c r="C538" s="24"/>
      <c r="D538" s="24"/>
      <c r="E538" s="24"/>
      <c r="F538" s="24"/>
      <c r="G538" s="24"/>
      <c r="H538" s="24"/>
      <c r="I538" s="24"/>
      <c r="J538" s="24"/>
    </row>
    <row r="539" spans="1:18" s="175" customFormat="1" ht="26.1" customHeight="1">
      <c r="A539" s="176"/>
      <c r="B539" s="177"/>
      <c r="C539" s="24"/>
      <c r="D539" s="24"/>
      <c r="E539" s="24"/>
      <c r="F539" s="24"/>
      <c r="G539" s="24"/>
      <c r="H539" s="24"/>
      <c r="I539" s="24"/>
      <c r="J539" s="24"/>
      <c r="K539" s="69"/>
      <c r="L539" s="69"/>
      <c r="M539" s="69"/>
      <c r="N539" s="69"/>
      <c r="O539" s="69"/>
      <c r="P539" s="69"/>
      <c r="Q539" s="88"/>
      <c r="R539" s="88"/>
    </row>
    <row r="540" spans="1:18" s="69" customFormat="1" ht="26.1" customHeight="1">
      <c r="A540" s="176"/>
      <c r="B540" s="177"/>
      <c r="C540" s="24"/>
      <c r="D540" s="24"/>
      <c r="E540" s="24"/>
      <c r="F540" s="24"/>
      <c r="G540" s="24"/>
      <c r="H540" s="24"/>
      <c r="I540" s="24"/>
      <c r="J540" s="24"/>
    </row>
    <row r="541" spans="1:18" s="69" customFormat="1" ht="26.1" customHeight="1">
      <c r="A541" s="176"/>
      <c r="B541" s="176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</row>
    <row r="542" spans="1:18" s="24" customFormat="1" ht="26.1" customHeight="1">
      <c r="A542" s="176"/>
      <c r="B542" s="177"/>
      <c r="K542" s="69"/>
      <c r="L542" s="69"/>
      <c r="M542" s="69"/>
      <c r="N542" s="69"/>
      <c r="O542" s="69"/>
      <c r="P542" s="69"/>
    </row>
    <row r="543" spans="1:18" s="69" customFormat="1" ht="26.1" customHeight="1">
      <c r="A543" s="176"/>
      <c r="B543" s="177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</row>
    <row r="544" spans="1:18" s="24" customFormat="1" ht="26.1" customHeight="1">
      <c r="A544" s="176"/>
      <c r="B544" s="177"/>
      <c r="Q544" s="69"/>
      <c r="R544" s="69"/>
    </row>
    <row r="545" spans="1:18" s="69" customFormat="1" ht="26.1" customHeight="1">
      <c r="A545" s="176"/>
      <c r="B545" s="176"/>
      <c r="C545" s="24"/>
      <c r="D545" s="24"/>
      <c r="E545" s="24"/>
      <c r="F545" s="24"/>
      <c r="G545" s="24"/>
      <c r="H545" s="24"/>
      <c r="I545" s="24"/>
      <c r="J545" s="24"/>
    </row>
    <row r="546" spans="1:18" s="24" customFormat="1" ht="26.1" customHeight="1">
      <c r="A546" s="176"/>
      <c r="B546" s="177"/>
      <c r="K546" s="69"/>
      <c r="L546" s="69"/>
      <c r="M546" s="69"/>
      <c r="N546" s="69"/>
      <c r="O546" s="69"/>
      <c r="P546" s="69"/>
    </row>
    <row r="547" spans="1:18" s="69" customFormat="1" ht="31.5" customHeight="1">
      <c r="A547" s="176"/>
      <c r="B547" s="176"/>
      <c r="C547" s="24"/>
      <c r="D547" s="24"/>
      <c r="E547" s="24"/>
      <c r="F547" s="24"/>
      <c r="G547" s="24"/>
      <c r="H547" s="24"/>
      <c r="I547" s="218"/>
      <c r="J547" s="218"/>
      <c r="K547" s="88"/>
      <c r="L547" s="88"/>
      <c r="M547" s="88"/>
      <c r="N547" s="88"/>
      <c r="O547" s="88"/>
      <c r="P547" s="88"/>
    </row>
    <row r="548" spans="1:18" s="69" customFormat="1" ht="26.1" customHeight="1">
      <c r="A548" s="176"/>
      <c r="B548" s="176"/>
      <c r="C548" s="24"/>
      <c r="D548" s="24"/>
      <c r="E548" s="24"/>
      <c r="F548" s="24"/>
      <c r="G548" s="24"/>
      <c r="H548" s="24"/>
      <c r="I548" s="24"/>
      <c r="J548" s="24"/>
    </row>
    <row r="549" spans="1:18" s="24" customFormat="1" ht="26.1" customHeight="1">
      <c r="A549" s="176"/>
      <c r="B549" s="177"/>
      <c r="I549" s="123"/>
      <c r="J549" s="123"/>
      <c r="K549" s="88"/>
      <c r="L549" s="88"/>
      <c r="M549" s="88"/>
      <c r="N549" s="88"/>
      <c r="O549" s="88"/>
      <c r="P549" s="88"/>
      <c r="Q549" s="69"/>
      <c r="R549" s="69"/>
    </row>
    <row r="550" spans="1:18" s="69" customFormat="1" ht="26.1" customHeight="1">
      <c r="A550" s="176"/>
      <c r="B550" s="177"/>
      <c r="C550" s="24"/>
      <c r="D550" s="24"/>
      <c r="E550" s="24"/>
      <c r="F550" s="24"/>
      <c r="G550" s="24"/>
      <c r="H550" s="24"/>
      <c r="I550" s="24"/>
      <c r="J550" s="24"/>
      <c r="Q550" s="24"/>
      <c r="R550" s="24"/>
    </row>
    <row r="551" spans="1:18" s="73" customFormat="1" ht="42.75" customHeight="1">
      <c r="A551" s="201"/>
      <c r="B551" s="202"/>
      <c r="C551" s="218"/>
      <c r="D551" s="218"/>
      <c r="E551" s="218"/>
      <c r="F551" s="218"/>
      <c r="G551" s="218"/>
      <c r="H551" s="218"/>
      <c r="I551" s="24"/>
      <c r="J551" s="24"/>
      <c r="K551" s="69"/>
      <c r="L551" s="69"/>
      <c r="M551" s="69"/>
      <c r="N551" s="69"/>
      <c r="O551" s="69"/>
      <c r="P551" s="69"/>
      <c r="Q551" s="24"/>
      <c r="R551" s="24"/>
    </row>
    <row r="552" spans="1:18" s="24" customFormat="1" ht="42.75" customHeight="1">
      <c r="A552" s="176"/>
      <c r="B552" s="177"/>
    </row>
    <row r="553" spans="1:18" s="69" customFormat="1" ht="26.1" customHeight="1">
      <c r="A553" s="201"/>
      <c r="B553" s="202"/>
      <c r="C553" s="123"/>
      <c r="D553" s="123"/>
      <c r="E553" s="123"/>
      <c r="F553" s="123"/>
      <c r="G553" s="123"/>
      <c r="H553" s="123"/>
      <c r="I553" s="24"/>
      <c r="J553" s="24"/>
      <c r="Q553" s="24"/>
      <c r="R553" s="24"/>
    </row>
    <row r="554" spans="1:18" s="24" customFormat="1" ht="26.1" customHeight="1">
      <c r="A554" s="176"/>
      <c r="B554" s="177"/>
      <c r="K554" s="69"/>
      <c r="L554" s="69"/>
      <c r="M554" s="69"/>
      <c r="N554" s="69"/>
      <c r="O554" s="69"/>
      <c r="P554" s="69"/>
    </row>
    <row r="555" spans="1:18" s="69" customFormat="1" ht="26.1" customHeight="1">
      <c r="A555" s="176"/>
      <c r="B555" s="177"/>
      <c r="C555" s="24"/>
      <c r="D555" s="24"/>
      <c r="E555" s="24"/>
      <c r="F555" s="24"/>
      <c r="G555" s="24"/>
      <c r="H555" s="24"/>
      <c r="I555" s="24"/>
      <c r="J555" s="24"/>
      <c r="Q555" s="24"/>
      <c r="R555" s="24"/>
    </row>
    <row r="556" spans="1:18" s="69" customFormat="1" ht="26.1" customHeight="1">
      <c r="A556" s="176"/>
      <c r="B556" s="176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</row>
    <row r="557" spans="1:18" s="24" customFormat="1" ht="26.1" customHeight="1">
      <c r="A557" s="176"/>
      <c r="B557" s="177"/>
      <c r="K557" s="69"/>
      <c r="L557" s="69"/>
      <c r="M557" s="69"/>
      <c r="N557" s="69"/>
      <c r="O557" s="69"/>
      <c r="P557" s="69"/>
      <c r="Q557" s="69"/>
      <c r="R557" s="69"/>
    </row>
    <row r="558" spans="1:18" s="69" customFormat="1" ht="26.1" customHeight="1">
      <c r="A558" s="176"/>
      <c r="B558" s="177"/>
      <c r="C558" s="24"/>
      <c r="D558" s="24"/>
      <c r="E558" s="24"/>
      <c r="F558" s="24"/>
      <c r="G558" s="24"/>
      <c r="H558" s="24"/>
      <c r="I558" s="24"/>
      <c r="J558" s="24"/>
      <c r="Q558" s="24"/>
      <c r="R558" s="24"/>
    </row>
    <row r="559" spans="1:18" s="69" customFormat="1" ht="26.1" customHeight="1">
      <c r="A559" s="176"/>
      <c r="B559" s="177"/>
      <c r="C559" s="24"/>
      <c r="D559" s="24"/>
      <c r="E559" s="24"/>
      <c r="F559" s="24"/>
      <c r="G559" s="24"/>
      <c r="H559" s="24"/>
      <c r="I559" s="24"/>
      <c r="J559" s="24"/>
    </row>
    <row r="560" spans="1:18" s="69" customFormat="1" ht="36" customHeight="1">
      <c r="A560" s="176"/>
      <c r="B560" s="176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</row>
    <row r="561" spans="1:18" s="69" customFormat="1" ht="26.1" customHeight="1">
      <c r="A561" s="176"/>
      <c r="B561" s="177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</row>
    <row r="562" spans="1:18" s="24" customFormat="1" ht="26.1" customHeight="1">
      <c r="A562" s="176"/>
      <c r="B562" s="177"/>
      <c r="Q562" s="69"/>
      <c r="R562" s="69"/>
    </row>
    <row r="563" spans="1:18" s="69" customFormat="1" ht="26.1" customHeight="1">
      <c r="A563" s="176"/>
      <c r="B563" s="177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</row>
    <row r="564" spans="1:18" s="24" customFormat="1" ht="26.1" customHeight="1">
      <c r="A564" s="176"/>
      <c r="B564" s="176"/>
      <c r="Q564" s="69"/>
      <c r="R564" s="69"/>
    </row>
    <row r="565" spans="1:18" s="69" customFormat="1" ht="37.5" customHeight="1">
      <c r="A565" s="176"/>
      <c r="B565" s="176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</row>
    <row r="566" spans="1:18" s="24" customFormat="1" ht="42" customHeight="1">
      <c r="A566" s="176"/>
      <c r="B566" s="176"/>
      <c r="K566" s="69"/>
      <c r="L566" s="69"/>
      <c r="M566" s="69"/>
      <c r="N566" s="69"/>
      <c r="O566" s="69"/>
      <c r="P566" s="69"/>
    </row>
    <row r="567" spans="1:18" s="69" customFormat="1" ht="45" customHeight="1">
      <c r="A567" s="176"/>
      <c r="B567" s="176"/>
      <c r="C567" s="24"/>
      <c r="D567" s="24"/>
      <c r="E567" s="24"/>
      <c r="F567" s="24"/>
      <c r="G567" s="24"/>
      <c r="H567" s="24"/>
      <c r="I567" s="24"/>
      <c r="J567" s="24"/>
    </row>
    <row r="568" spans="1:18" s="24" customFormat="1" ht="32.25" customHeight="1">
      <c r="A568" s="176"/>
      <c r="B568" s="176"/>
    </row>
    <row r="569" spans="1:18" s="24" customFormat="1" ht="26.1" customHeight="1">
      <c r="A569" s="176"/>
      <c r="B569" s="176"/>
      <c r="K569" s="69"/>
      <c r="L569" s="69"/>
      <c r="M569" s="69"/>
      <c r="N569" s="69"/>
      <c r="O569" s="69"/>
      <c r="P569" s="69"/>
      <c r="Q569" s="69"/>
      <c r="R569" s="69"/>
    </row>
    <row r="570" spans="1:18" s="24" customFormat="1" ht="26.1" customHeight="1">
      <c r="A570" s="176"/>
      <c r="B570" s="177"/>
      <c r="K570" s="69"/>
      <c r="L570" s="69"/>
      <c r="M570" s="69"/>
      <c r="N570" s="69"/>
      <c r="O570" s="69"/>
      <c r="P570" s="69"/>
      <c r="Q570" s="69"/>
      <c r="R570" s="69"/>
    </row>
    <row r="571" spans="1:18" s="24" customFormat="1" ht="26.1" customHeight="1">
      <c r="A571" s="176"/>
      <c r="B571" s="177"/>
      <c r="K571" s="69"/>
      <c r="L571" s="69"/>
      <c r="M571" s="69"/>
      <c r="N571" s="69"/>
      <c r="O571" s="69"/>
      <c r="P571" s="69"/>
    </row>
    <row r="572" spans="1:18" s="24" customFormat="1" ht="26.1" customHeight="1">
      <c r="A572" s="176"/>
      <c r="B572" s="176"/>
      <c r="K572" s="69"/>
      <c r="L572" s="69"/>
      <c r="M572" s="69"/>
      <c r="N572" s="69"/>
      <c r="O572" s="69"/>
      <c r="P572" s="69"/>
      <c r="Q572" s="69"/>
      <c r="R572" s="69"/>
    </row>
    <row r="573" spans="1:18" s="24" customFormat="1" ht="26.1" customHeight="1">
      <c r="A573" s="176"/>
      <c r="B573" s="177"/>
      <c r="K573" s="69"/>
      <c r="L573" s="69"/>
      <c r="M573" s="69"/>
      <c r="N573" s="69"/>
      <c r="O573" s="69"/>
      <c r="P573" s="69"/>
      <c r="Q573" s="69"/>
      <c r="R573" s="69"/>
    </row>
    <row r="574" spans="1:18" s="69" customFormat="1" ht="26.1" customHeight="1">
      <c r="A574" s="176"/>
      <c r="B574" s="177"/>
      <c r="C574" s="24"/>
      <c r="D574" s="24"/>
      <c r="E574" s="24"/>
      <c r="F574" s="24"/>
      <c r="G574" s="24"/>
      <c r="H574" s="24"/>
      <c r="I574" s="24"/>
      <c r="J574" s="24"/>
    </row>
    <row r="575" spans="1:18" s="69" customFormat="1" ht="26.1" customHeight="1">
      <c r="A575" s="176"/>
      <c r="B575" s="177"/>
      <c r="C575" s="24"/>
      <c r="D575" s="24"/>
      <c r="E575" s="24"/>
      <c r="F575" s="24"/>
      <c r="G575" s="24"/>
      <c r="H575" s="24"/>
      <c r="I575" s="24"/>
      <c r="J575" s="24"/>
    </row>
    <row r="576" spans="1:18" s="69" customFormat="1" ht="26.1" customHeight="1">
      <c r="A576" s="176"/>
      <c r="B576" s="177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</row>
    <row r="577" spans="1:18" s="69" customFormat="1" ht="26.1" customHeight="1">
      <c r="A577" s="176"/>
      <c r="B577" s="177"/>
      <c r="C577" s="24"/>
      <c r="D577" s="24"/>
      <c r="E577" s="24"/>
      <c r="F577" s="24"/>
      <c r="G577" s="24"/>
      <c r="H577" s="24"/>
      <c r="I577" s="24"/>
      <c r="J577" s="24"/>
      <c r="Q577" s="24"/>
      <c r="R577" s="24"/>
    </row>
    <row r="578" spans="1:18" s="69" customFormat="1" ht="26.1" customHeight="1">
      <c r="A578" s="176"/>
      <c r="B578" s="177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</row>
    <row r="579" spans="1:18" s="24" customFormat="1" ht="26.1" customHeight="1">
      <c r="A579" s="176"/>
      <c r="B579" s="177"/>
      <c r="K579" s="69"/>
      <c r="L579" s="69"/>
      <c r="M579" s="69"/>
      <c r="N579" s="69"/>
      <c r="O579" s="69"/>
      <c r="P579" s="69"/>
    </row>
    <row r="580" spans="1:18" s="69" customFormat="1" ht="26.1" customHeight="1">
      <c r="A580" s="181"/>
      <c r="B580" s="181"/>
      <c r="C580" s="24"/>
      <c r="D580" s="24"/>
      <c r="E580" s="24"/>
      <c r="F580" s="24"/>
      <c r="G580" s="24"/>
      <c r="H580" s="24"/>
      <c r="I580" s="24"/>
      <c r="J580" s="24"/>
    </row>
    <row r="581" spans="1:18" s="69" customFormat="1" ht="35.25" customHeight="1">
      <c r="A581" s="181"/>
      <c r="B581" s="182"/>
      <c r="C581" s="24"/>
      <c r="D581" s="24"/>
      <c r="E581" s="24"/>
      <c r="F581" s="24"/>
      <c r="G581" s="24"/>
      <c r="H581" s="24"/>
      <c r="I581" s="123"/>
      <c r="J581" s="123"/>
      <c r="K581" s="24"/>
      <c r="L581" s="24"/>
      <c r="M581" s="24"/>
      <c r="N581" s="24"/>
      <c r="O581" s="24"/>
      <c r="P581" s="24"/>
    </row>
    <row r="582" spans="1:18" s="24" customFormat="1" ht="26.1" customHeight="1">
      <c r="A582" s="185"/>
      <c r="B582" s="185"/>
      <c r="K582" s="69"/>
      <c r="L582" s="69"/>
      <c r="M582" s="69"/>
      <c r="N582" s="69"/>
      <c r="O582" s="69"/>
      <c r="P582" s="69"/>
    </row>
    <row r="583" spans="1:18" s="69" customFormat="1" ht="26.1" customHeight="1">
      <c r="A583" s="176"/>
      <c r="B583" s="177"/>
      <c r="C583" s="24"/>
      <c r="D583" s="24"/>
      <c r="E583" s="24"/>
      <c r="F583" s="24"/>
      <c r="G583" s="24"/>
      <c r="H583" s="24"/>
      <c r="I583" s="24"/>
      <c r="J583" s="24"/>
    </row>
    <row r="584" spans="1:18" s="69" customFormat="1" ht="26.1" customHeight="1">
      <c r="A584" s="176"/>
      <c r="B584" s="177"/>
      <c r="C584" s="24"/>
      <c r="D584" s="24"/>
      <c r="E584" s="24"/>
      <c r="F584" s="24"/>
      <c r="G584" s="24"/>
      <c r="H584" s="24"/>
      <c r="I584" s="24"/>
      <c r="J584" s="24"/>
      <c r="Q584" s="24"/>
      <c r="R584" s="24"/>
    </row>
    <row r="585" spans="1:18" s="69" customFormat="1" ht="26.1" customHeight="1">
      <c r="A585" s="201"/>
      <c r="B585" s="201"/>
      <c r="C585" s="123"/>
      <c r="D585" s="123"/>
      <c r="E585" s="123"/>
      <c r="F585" s="123"/>
      <c r="G585" s="123"/>
      <c r="H585" s="123"/>
      <c r="I585" s="24"/>
      <c r="J585" s="24"/>
    </row>
    <row r="586" spans="1:18" s="69" customFormat="1" ht="26.1" customHeight="1">
      <c r="A586" s="176"/>
      <c r="B586" s="177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</row>
    <row r="587" spans="1:18" s="69" customFormat="1" ht="26.1" customHeight="1">
      <c r="A587" s="176"/>
      <c r="B587" s="177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</row>
    <row r="588" spans="1:18" s="24" customFormat="1" ht="26.1" customHeight="1">
      <c r="A588" s="176"/>
      <c r="B588" s="177"/>
      <c r="K588" s="69"/>
      <c r="L588" s="69"/>
      <c r="M588" s="69"/>
      <c r="N588" s="69"/>
      <c r="O588" s="69"/>
      <c r="P588" s="69"/>
    </row>
    <row r="589" spans="1:18" s="24" customFormat="1" ht="32.25" customHeight="1">
      <c r="A589" s="176"/>
      <c r="B589" s="177"/>
    </row>
    <row r="590" spans="1:18" s="69" customFormat="1" ht="26.1" customHeight="1">
      <c r="A590" s="176"/>
      <c r="B590" s="176"/>
      <c r="C590" s="24"/>
      <c r="D590" s="24"/>
      <c r="E590" s="24"/>
      <c r="F590" s="24"/>
      <c r="G590" s="24"/>
      <c r="H590" s="24"/>
      <c r="I590" s="24"/>
      <c r="J590" s="24"/>
    </row>
    <row r="591" spans="1:18" s="24" customFormat="1" ht="26.1" customHeight="1">
      <c r="A591" s="176"/>
      <c r="B591" s="176"/>
      <c r="K591" s="69"/>
      <c r="L591" s="69"/>
      <c r="M591" s="69"/>
      <c r="N591" s="69"/>
      <c r="O591" s="69"/>
      <c r="P591" s="69"/>
      <c r="Q591" s="69"/>
      <c r="R591" s="69"/>
    </row>
    <row r="592" spans="1:18" s="69" customFormat="1" ht="26.1" customHeight="1">
      <c r="A592" s="176"/>
      <c r="B592" s="177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175"/>
      <c r="R592" s="175"/>
    </row>
    <row r="593" spans="1:18" s="24" customFormat="1" ht="26.1" customHeight="1">
      <c r="A593" s="176"/>
      <c r="B593" s="176"/>
      <c r="K593" s="69"/>
      <c r="L593" s="69"/>
      <c r="M593" s="69"/>
      <c r="N593" s="69"/>
      <c r="O593" s="69"/>
      <c r="P593" s="69"/>
      <c r="Q593" s="69"/>
      <c r="R593" s="69"/>
    </row>
    <row r="594" spans="1:18" s="69" customFormat="1" ht="26.1" customHeight="1">
      <c r="A594" s="176"/>
      <c r="B594" s="177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</row>
    <row r="595" spans="1:18" s="24" customFormat="1" ht="26.1" customHeight="1">
      <c r="A595" s="176"/>
      <c r="B595" s="177"/>
      <c r="K595" s="69"/>
      <c r="L595" s="69"/>
      <c r="M595" s="69"/>
      <c r="N595" s="69"/>
      <c r="O595" s="69"/>
      <c r="P595" s="69"/>
    </row>
    <row r="596" spans="1:18" s="69" customFormat="1" ht="26.1" customHeight="1">
      <c r="A596" s="176"/>
      <c r="B596" s="176"/>
      <c r="C596" s="24"/>
      <c r="D596" s="24"/>
      <c r="E596" s="24"/>
      <c r="F596" s="24"/>
      <c r="G596" s="24"/>
      <c r="H596" s="24"/>
      <c r="I596" s="24"/>
      <c r="J596" s="24"/>
    </row>
    <row r="597" spans="1:18" s="69" customFormat="1" ht="30.75" customHeight="1">
      <c r="A597" s="176"/>
      <c r="B597" s="177"/>
      <c r="C597" s="24"/>
      <c r="D597" s="24"/>
      <c r="E597" s="24"/>
      <c r="F597" s="24"/>
      <c r="G597" s="24"/>
      <c r="H597" s="24"/>
      <c r="I597" s="24"/>
      <c r="J597" s="24"/>
      <c r="K597" s="22" t="e">
        <f>#REF!</f>
        <v>#REF!</v>
      </c>
      <c r="L597" s="24"/>
      <c r="M597" s="24"/>
      <c r="N597" s="24"/>
      <c r="O597" s="24"/>
      <c r="P597" s="24"/>
      <c r="Q597" s="24"/>
      <c r="R597" s="24"/>
    </row>
    <row r="598" spans="1:18" s="24" customFormat="1" ht="26.1" customHeight="1">
      <c r="A598" s="176"/>
      <c r="B598" s="176"/>
      <c r="Q598" s="69"/>
      <c r="R598" s="69"/>
    </row>
    <row r="599" spans="1:18" s="69" customFormat="1" ht="26.1" customHeight="1">
      <c r="A599" s="176"/>
      <c r="B599" s="177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</row>
    <row r="600" spans="1:18" s="24" customFormat="1" ht="26.1" customHeight="1">
      <c r="A600" s="176"/>
      <c r="B600" s="177"/>
      <c r="K600" s="69"/>
      <c r="L600" s="69"/>
      <c r="M600" s="69"/>
      <c r="N600" s="69"/>
      <c r="O600" s="69"/>
      <c r="P600" s="69"/>
      <c r="Q600" s="69"/>
      <c r="R600" s="69"/>
    </row>
    <row r="601" spans="1:18" s="123" customFormat="1" ht="26.1" customHeight="1">
      <c r="A601" s="176"/>
      <c r="B601" s="176"/>
      <c r="C601" s="24"/>
      <c r="D601" s="24"/>
      <c r="E601" s="24"/>
      <c r="F601" s="24"/>
      <c r="G601" s="24"/>
      <c r="H601" s="24"/>
      <c r="I601" s="24"/>
      <c r="J601" s="24"/>
      <c r="K601" s="69"/>
      <c r="L601" s="69"/>
      <c r="M601" s="69"/>
      <c r="N601" s="69"/>
      <c r="O601" s="69"/>
      <c r="P601" s="69"/>
      <c r="Q601" s="69"/>
      <c r="R601" s="69"/>
    </row>
    <row r="602" spans="1:18" s="24" customFormat="1" ht="26.1" customHeight="1">
      <c r="A602" s="176"/>
      <c r="B602" s="176"/>
      <c r="K602" s="175"/>
      <c r="L602" s="175"/>
      <c r="M602" s="175"/>
      <c r="N602" s="175"/>
      <c r="O602" s="175"/>
      <c r="P602" s="175"/>
    </row>
    <row r="603" spans="1:18" s="69" customFormat="1" ht="26.1" customHeight="1">
      <c r="A603" s="176"/>
      <c r="B603" s="176"/>
      <c r="C603" s="24"/>
      <c r="D603" s="24"/>
      <c r="E603" s="24"/>
      <c r="F603" s="24"/>
      <c r="G603" s="24"/>
      <c r="H603" s="24"/>
      <c r="I603" s="24"/>
      <c r="J603" s="24"/>
    </row>
    <row r="604" spans="1:18" s="24" customFormat="1" ht="26.1" customHeight="1">
      <c r="A604" s="176"/>
      <c r="B604" s="177"/>
      <c r="K604" s="69"/>
      <c r="L604" s="69"/>
      <c r="M604" s="69"/>
      <c r="N604" s="69"/>
      <c r="O604" s="69"/>
      <c r="P604" s="69"/>
      <c r="Q604" s="73"/>
      <c r="R604" s="73"/>
    </row>
    <row r="605" spans="1:18" s="69" customFormat="1" ht="26.1" customHeight="1">
      <c r="A605" s="176"/>
      <c r="B605" s="177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</row>
    <row r="606" spans="1:18" s="24" customFormat="1" ht="26.1" customHeight="1">
      <c r="A606" s="176"/>
      <c r="B606" s="176"/>
      <c r="K606" s="69"/>
      <c r="L606" s="69"/>
      <c r="M606" s="69"/>
      <c r="N606" s="69"/>
      <c r="O606" s="69"/>
      <c r="P606" s="69"/>
      <c r="Q606" s="69"/>
      <c r="R606" s="69"/>
    </row>
    <row r="607" spans="1:18" s="69" customFormat="1" ht="26.1" customHeight="1">
      <c r="A607" s="176"/>
      <c r="B607" s="177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</row>
    <row r="608" spans="1:18" s="24" customFormat="1" ht="26.1" customHeight="1">
      <c r="A608" s="176"/>
      <c r="B608" s="177"/>
      <c r="K608" s="69"/>
      <c r="L608" s="69"/>
      <c r="M608" s="69"/>
      <c r="N608" s="69"/>
      <c r="O608" s="69"/>
      <c r="P608" s="69"/>
      <c r="Q608" s="69"/>
      <c r="R608" s="69"/>
    </row>
    <row r="609" spans="1:18" s="69" customFormat="1" ht="44.25" customHeight="1">
      <c r="A609" s="176"/>
      <c r="B609" s="176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</row>
    <row r="610" spans="1:18" s="24" customFormat="1" ht="44.25" customHeight="1">
      <c r="A610" s="176"/>
      <c r="B610" s="177"/>
      <c r="K610" s="69"/>
      <c r="L610" s="69"/>
      <c r="M610" s="69"/>
      <c r="N610" s="69"/>
      <c r="O610" s="69"/>
      <c r="P610" s="69"/>
    </row>
    <row r="611" spans="1:18" s="69" customFormat="1" ht="26.1" customHeight="1">
      <c r="A611" s="170"/>
      <c r="B611" s="170"/>
      <c r="C611" s="24"/>
      <c r="D611" s="24"/>
      <c r="E611" s="24"/>
      <c r="F611" s="24"/>
      <c r="G611" s="24"/>
      <c r="H611" s="24"/>
      <c r="I611" s="24"/>
      <c r="J611" s="24"/>
    </row>
    <row r="612" spans="1:18" s="73" customFormat="1" ht="26.1" customHeight="1">
      <c r="A612" s="170"/>
      <c r="B612" s="171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69"/>
      <c r="R612" s="69"/>
    </row>
    <row r="613" spans="1:18" s="69" customFormat="1" ht="26.1" customHeight="1">
      <c r="A613" s="170"/>
      <c r="B613" s="170"/>
      <c r="C613" s="24"/>
      <c r="D613" s="24"/>
      <c r="E613" s="24"/>
      <c r="F613" s="24"/>
      <c r="G613" s="24"/>
      <c r="H613" s="24"/>
      <c r="I613" s="24"/>
      <c r="J613" s="24"/>
    </row>
    <row r="614" spans="1:18" s="24" customFormat="1" ht="26.1" customHeight="1">
      <c r="A614" s="170"/>
      <c r="B614" s="171"/>
      <c r="K614" s="73"/>
      <c r="L614" s="73"/>
      <c r="M614" s="73"/>
      <c r="N614" s="73"/>
      <c r="O614" s="73"/>
      <c r="P614" s="73"/>
      <c r="Q614" s="69"/>
      <c r="R614" s="69"/>
    </row>
    <row r="615" spans="1:18" s="69" customFormat="1" ht="26.1" customHeight="1">
      <c r="A615" s="170"/>
      <c r="B615" s="171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</row>
    <row r="616" spans="1:18" s="69" customFormat="1" ht="26.1" customHeight="1">
      <c r="A616" s="170"/>
      <c r="B616" s="170"/>
      <c r="C616" s="24"/>
      <c r="D616" s="24"/>
      <c r="E616" s="24"/>
      <c r="F616" s="24"/>
      <c r="G616" s="24"/>
      <c r="H616" s="24"/>
      <c r="I616" s="24"/>
      <c r="J616" s="24"/>
    </row>
    <row r="617" spans="1:18" s="69" customFormat="1" ht="45.75" customHeight="1">
      <c r="A617" s="170"/>
      <c r="B617" s="171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</row>
    <row r="618" spans="1:18" s="24" customFormat="1" ht="45.75" customHeight="1">
      <c r="A618" s="176"/>
      <c r="B618" s="177"/>
      <c r="K618" s="69"/>
      <c r="L618" s="69"/>
      <c r="M618" s="69"/>
      <c r="N618" s="69"/>
      <c r="O618" s="69"/>
      <c r="P618" s="69"/>
      <c r="Q618" s="69"/>
      <c r="R618" s="69"/>
    </row>
    <row r="619" spans="1:18" s="69" customFormat="1" ht="26.1" customHeight="1">
      <c r="A619" s="170"/>
      <c r="B619" s="170"/>
      <c r="C619" s="24"/>
      <c r="D619" s="24"/>
      <c r="E619" s="24"/>
      <c r="F619" s="24"/>
      <c r="G619" s="24"/>
      <c r="H619" s="24"/>
      <c r="I619" s="24"/>
      <c r="J619" s="24"/>
      <c r="Q619" s="24"/>
      <c r="R619" s="24"/>
    </row>
    <row r="620" spans="1:18" s="69" customFormat="1" ht="26.1" customHeight="1">
      <c r="A620" s="170"/>
      <c r="B620" s="171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</row>
    <row r="621" spans="1:18" s="69" customFormat="1" ht="26.1" customHeight="1">
      <c r="A621" s="170"/>
      <c r="B621" s="170"/>
      <c r="C621" s="24"/>
      <c r="D621" s="24"/>
      <c r="E621" s="24"/>
      <c r="F621" s="24"/>
      <c r="G621" s="24"/>
      <c r="H621" s="24"/>
      <c r="I621" s="24"/>
      <c r="J621" s="24"/>
      <c r="Q621" s="24"/>
      <c r="R621" s="24"/>
    </row>
    <row r="622" spans="1:18" s="24" customFormat="1" ht="30.75" customHeight="1">
      <c r="A622" s="170"/>
      <c r="B622" s="171"/>
      <c r="K622" s="69"/>
      <c r="L622" s="69"/>
      <c r="M622" s="69"/>
      <c r="N622" s="69"/>
      <c r="O622" s="69"/>
      <c r="P622" s="69"/>
    </row>
    <row r="623" spans="1:18" s="69" customFormat="1" ht="26.1" customHeight="1">
      <c r="A623" s="170"/>
      <c r="B623" s="171"/>
      <c r="C623" s="24"/>
      <c r="D623" s="24"/>
      <c r="E623" s="24"/>
      <c r="F623" s="24"/>
      <c r="G623" s="24"/>
      <c r="H623" s="24"/>
      <c r="I623" s="24"/>
      <c r="J623" s="24"/>
      <c r="Q623" s="24"/>
      <c r="R623" s="24"/>
    </row>
    <row r="624" spans="1:18" s="24" customFormat="1" ht="26.1" customHeight="1">
      <c r="A624" s="170"/>
      <c r="B624" s="170"/>
      <c r="K624" s="69"/>
      <c r="L624" s="69"/>
      <c r="M624" s="69"/>
      <c r="N624" s="69"/>
      <c r="O624" s="69"/>
      <c r="P624" s="69"/>
    </row>
    <row r="625" spans="1:18" s="24" customFormat="1" ht="26.1" customHeight="1">
      <c r="A625" s="170"/>
      <c r="B625" s="171"/>
    </row>
    <row r="626" spans="1:18" s="24" customFormat="1" ht="26.1" customHeight="1">
      <c r="A626" s="170"/>
      <c r="B626" s="171"/>
      <c r="K626" s="69"/>
      <c r="L626" s="69"/>
      <c r="M626" s="69"/>
      <c r="N626" s="69"/>
      <c r="O626" s="69"/>
      <c r="P626" s="69"/>
    </row>
    <row r="627" spans="1:18" s="88" customFormat="1" ht="26.1" customHeight="1">
      <c r="A627" s="170"/>
      <c r="B627" s="171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69"/>
      <c r="R627" s="69"/>
    </row>
    <row r="628" spans="1:18" s="69" customFormat="1" ht="26.1" customHeight="1">
      <c r="A628" s="170"/>
      <c r="B628" s="171"/>
      <c r="C628" s="24"/>
      <c r="D628" s="24"/>
      <c r="E628" s="24"/>
      <c r="F628" s="24"/>
      <c r="G628" s="24"/>
      <c r="H628" s="24"/>
      <c r="I628" s="24"/>
      <c r="J628" s="24"/>
    </row>
    <row r="629" spans="1:18" s="69" customFormat="1" ht="35.25" customHeight="1">
      <c r="A629" s="170"/>
      <c r="B629" s="170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</row>
    <row r="630" spans="1:18" s="69" customFormat="1" ht="38.25" customHeight="1">
      <c r="A630" s="170"/>
      <c r="B630" s="171"/>
      <c r="C630" s="24"/>
      <c r="D630" s="24"/>
      <c r="E630" s="24"/>
      <c r="F630" s="24"/>
      <c r="G630" s="24"/>
      <c r="H630" s="24"/>
      <c r="I630" s="24"/>
      <c r="J630" s="24"/>
    </row>
    <row r="631" spans="1:18" s="69" customFormat="1" ht="29.25" customHeight="1">
      <c r="A631" s="170"/>
      <c r="B631" s="170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</row>
    <row r="632" spans="1:18" s="24" customFormat="1" ht="29.25" customHeight="1">
      <c r="A632" s="170"/>
      <c r="B632" s="171"/>
    </row>
    <row r="633" spans="1:18" s="69" customFormat="1" ht="30.75" customHeight="1">
      <c r="A633" s="170"/>
      <c r="B633" s="170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</row>
    <row r="634" spans="1:18" s="175" customFormat="1" ht="34.5" customHeight="1">
      <c r="A634" s="170"/>
      <c r="B634" s="171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69"/>
      <c r="R634" s="69"/>
    </row>
    <row r="635" spans="1:18" s="69" customFormat="1" ht="26.1" customHeight="1">
      <c r="A635" s="170"/>
      <c r="B635" s="170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</row>
    <row r="636" spans="1:18" s="69" customFormat="1" ht="35.25" customHeight="1">
      <c r="A636" s="170"/>
      <c r="B636" s="170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</row>
    <row r="637" spans="1:18" s="24" customFormat="1" ht="31.5" customHeight="1">
      <c r="A637" s="170"/>
      <c r="B637" s="170"/>
      <c r="K637" s="69"/>
      <c r="L637" s="69"/>
      <c r="M637" s="69"/>
      <c r="N637" s="69"/>
      <c r="O637" s="69"/>
      <c r="P637" s="69"/>
      <c r="Q637" s="69"/>
      <c r="R637" s="69"/>
    </row>
    <row r="638" spans="1:18" s="24" customFormat="1" ht="26.1" customHeight="1">
      <c r="A638" s="170"/>
      <c r="B638" s="170"/>
      <c r="K638" s="69"/>
      <c r="L638" s="69"/>
      <c r="M638" s="69"/>
      <c r="N638" s="69"/>
      <c r="O638" s="69"/>
      <c r="P638" s="69"/>
      <c r="Q638" s="69"/>
      <c r="R638" s="69"/>
    </row>
    <row r="639" spans="1:18" s="24" customFormat="1" ht="26.1" customHeight="1">
      <c r="A639" s="170"/>
      <c r="B639" s="170"/>
      <c r="K639" s="69"/>
      <c r="L639" s="69"/>
      <c r="M639" s="69"/>
      <c r="N639" s="69"/>
      <c r="O639" s="69"/>
      <c r="P639" s="69"/>
      <c r="Q639" s="69"/>
      <c r="R639" s="69"/>
    </row>
    <row r="640" spans="1:18" s="24" customFormat="1" ht="26.1" customHeight="1">
      <c r="A640" s="170"/>
      <c r="B640" s="170"/>
      <c r="K640" s="69"/>
      <c r="L640" s="69"/>
      <c r="M640" s="69"/>
      <c r="N640" s="69"/>
      <c r="O640" s="69"/>
      <c r="P640" s="69"/>
      <c r="Q640" s="69"/>
      <c r="R640" s="69"/>
    </row>
    <row r="641" spans="1:18" s="24" customFormat="1" ht="26.1" customHeight="1">
      <c r="A641" s="170"/>
      <c r="B641" s="171"/>
      <c r="K641" s="69"/>
      <c r="L641" s="69"/>
      <c r="M641" s="69"/>
      <c r="N641" s="69"/>
      <c r="O641" s="69"/>
      <c r="P641" s="69"/>
    </row>
    <row r="642" spans="1:18" s="24" customFormat="1" ht="30.75" customHeight="1">
      <c r="A642" s="170"/>
      <c r="B642" s="171"/>
    </row>
    <row r="643" spans="1:18" s="69" customFormat="1" ht="26.1" customHeight="1">
      <c r="A643" s="170"/>
      <c r="B643" s="171"/>
      <c r="C643" s="24"/>
      <c r="D643" s="24"/>
      <c r="E643" s="24"/>
      <c r="F643" s="24"/>
      <c r="G643" s="24"/>
      <c r="H643" s="24"/>
      <c r="I643" s="24"/>
      <c r="J643" s="24"/>
    </row>
    <row r="644" spans="1:18" s="69" customFormat="1" ht="26.1" customHeight="1">
      <c r="A644" s="170"/>
      <c r="B644" s="171"/>
      <c r="C644" s="24"/>
      <c r="D644" s="24"/>
      <c r="E644" s="24"/>
      <c r="F644" s="24"/>
      <c r="G644" s="24"/>
      <c r="H644" s="24"/>
      <c r="I644" s="24"/>
      <c r="J644" s="24"/>
      <c r="Q644" s="24"/>
      <c r="R644" s="24"/>
    </row>
    <row r="645" spans="1:18" s="69" customFormat="1" ht="26.1" customHeight="1">
      <c r="A645" s="176"/>
      <c r="B645" s="177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</row>
    <row r="646" spans="1:18" s="69" customFormat="1" ht="26.1" customHeight="1">
      <c r="A646" s="187"/>
      <c r="B646" s="187"/>
      <c r="C646" s="24"/>
      <c r="D646" s="24"/>
      <c r="E646" s="24"/>
      <c r="F646" s="24"/>
      <c r="G646" s="24"/>
      <c r="H646" s="24"/>
      <c r="I646" s="24"/>
      <c r="J646" s="24"/>
      <c r="Q646" s="24"/>
      <c r="R646" s="24"/>
    </row>
    <row r="647" spans="1:18" s="69" customFormat="1" ht="26.1" customHeight="1">
      <c r="A647" s="187"/>
      <c r="B647" s="219"/>
      <c r="C647" s="24"/>
      <c r="D647" s="24"/>
      <c r="E647" s="24"/>
      <c r="F647" s="24"/>
      <c r="G647" s="24"/>
      <c r="H647" s="24"/>
      <c r="I647" s="24"/>
      <c r="J647" s="24"/>
    </row>
    <row r="648" spans="1:18" s="24" customFormat="1" ht="26.1" customHeight="1">
      <c r="A648" s="187"/>
      <c r="B648" s="219"/>
      <c r="K648" s="69"/>
      <c r="L648" s="69"/>
      <c r="M648" s="69"/>
      <c r="N648" s="69"/>
      <c r="O648" s="69"/>
      <c r="P648" s="69"/>
    </row>
    <row r="649" spans="1:18" s="69" customFormat="1" ht="26.1" customHeight="1">
      <c r="A649" s="187"/>
      <c r="B649" s="187"/>
      <c r="C649" s="24"/>
      <c r="D649" s="24"/>
      <c r="E649" s="24"/>
      <c r="F649" s="24"/>
      <c r="G649" s="24"/>
      <c r="H649" s="24"/>
      <c r="I649" s="24"/>
      <c r="J649" s="24"/>
    </row>
    <row r="650" spans="1:18" s="69" customFormat="1" ht="26.1" customHeight="1">
      <c r="A650" s="187"/>
      <c r="B650" s="219"/>
      <c r="C650" s="24"/>
      <c r="D650" s="24"/>
      <c r="E650" s="24"/>
      <c r="F650" s="24"/>
      <c r="G650" s="24"/>
      <c r="H650" s="24"/>
      <c r="I650" s="24"/>
      <c r="J650" s="24"/>
    </row>
    <row r="651" spans="1:18" s="69" customFormat="1" ht="26.1" customHeight="1">
      <c r="A651" s="187"/>
      <c r="B651" s="219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</row>
    <row r="652" spans="1:18" s="24" customFormat="1" ht="26.1" customHeight="1">
      <c r="A652" s="187"/>
      <c r="B652" s="219"/>
      <c r="Q652" s="69"/>
      <c r="R652" s="69"/>
    </row>
    <row r="653" spans="1:18" s="69" customFormat="1" ht="26.1" customHeight="1">
      <c r="A653" s="187"/>
      <c r="B653" s="219"/>
      <c r="C653" s="24"/>
      <c r="D653" s="24"/>
      <c r="E653" s="24"/>
      <c r="F653" s="24"/>
      <c r="G653" s="24"/>
      <c r="H653" s="24"/>
      <c r="I653" s="24"/>
      <c r="J653" s="24"/>
      <c r="Q653" s="24"/>
      <c r="R653" s="24"/>
    </row>
    <row r="654" spans="1:18" s="69" customFormat="1" ht="26.1" customHeight="1">
      <c r="A654" s="187"/>
      <c r="B654" s="219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123"/>
      <c r="R654" s="123"/>
    </row>
    <row r="655" spans="1:18" s="69" customFormat="1" ht="26.1" customHeight="1">
      <c r="A655" s="187"/>
      <c r="B655" s="187"/>
      <c r="C655" s="24"/>
      <c r="D655" s="24"/>
      <c r="E655" s="24"/>
      <c r="F655" s="24"/>
      <c r="G655" s="24"/>
      <c r="H655" s="24"/>
      <c r="I655" s="24"/>
      <c r="J655" s="24"/>
      <c r="Q655" s="24"/>
      <c r="R655" s="24"/>
    </row>
    <row r="656" spans="1:18" s="24" customFormat="1" ht="26.1" customHeight="1">
      <c r="A656" s="187"/>
      <c r="B656" s="187"/>
      <c r="Q656" s="69"/>
      <c r="R656" s="69"/>
    </row>
    <row r="657" spans="1:18" s="69" customFormat="1" ht="26.1" customHeight="1">
      <c r="A657" s="187"/>
      <c r="B657" s="219"/>
      <c r="C657" s="24"/>
      <c r="D657" s="24"/>
      <c r="E657" s="24"/>
      <c r="F657" s="24"/>
      <c r="G657" s="24"/>
      <c r="H657" s="24"/>
      <c r="I657" s="24"/>
      <c r="J657" s="24"/>
      <c r="Q657" s="24"/>
      <c r="R657" s="24"/>
    </row>
    <row r="658" spans="1:18" s="24" customFormat="1" ht="26.1" customHeight="1">
      <c r="A658" s="187"/>
      <c r="B658" s="187"/>
      <c r="Q658" s="69"/>
      <c r="R658" s="69"/>
    </row>
    <row r="659" spans="1:18" s="24" customFormat="1" ht="29.25" customHeight="1">
      <c r="A659" s="187"/>
      <c r="B659" s="219"/>
      <c r="K659" s="69"/>
      <c r="L659" s="69"/>
      <c r="M659" s="69"/>
      <c r="N659" s="69"/>
      <c r="O659" s="69"/>
      <c r="P659" s="69"/>
    </row>
    <row r="660" spans="1:18" s="24" customFormat="1" ht="26.1" customHeight="1">
      <c r="A660" s="170"/>
      <c r="B660" s="170"/>
      <c r="K660" s="69"/>
      <c r="L660" s="69"/>
      <c r="M660" s="69"/>
      <c r="N660" s="69"/>
      <c r="O660" s="69"/>
      <c r="P660" s="69"/>
      <c r="Q660" s="69"/>
      <c r="R660" s="69"/>
    </row>
    <row r="661" spans="1:18" s="69" customFormat="1" ht="26.1" customHeight="1">
      <c r="A661" s="220"/>
      <c r="B661" s="221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</row>
    <row r="662" spans="1:18" s="24" customFormat="1" ht="26.1" customHeight="1">
      <c r="A662" s="220"/>
      <c r="B662" s="220"/>
      <c r="K662" s="69"/>
      <c r="L662" s="69"/>
      <c r="M662" s="69"/>
      <c r="N662" s="69"/>
      <c r="O662" s="69"/>
      <c r="P662" s="69"/>
      <c r="Q662" s="69"/>
      <c r="R662" s="69"/>
    </row>
    <row r="663" spans="1:18" s="69" customFormat="1" ht="26.1" customHeight="1">
      <c r="A663" s="203"/>
      <c r="B663" s="20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</row>
    <row r="664" spans="1:18" s="69" customFormat="1" ht="26.1" customHeight="1">
      <c r="A664" s="203"/>
      <c r="B664" s="204"/>
      <c r="C664" s="24"/>
      <c r="D664" s="24"/>
      <c r="E664" s="24"/>
      <c r="F664" s="24"/>
      <c r="G664" s="24"/>
      <c r="H664" s="24"/>
      <c r="I664" s="123"/>
      <c r="J664" s="123"/>
      <c r="K664" s="123"/>
      <c r="L664" s="123"/>
      <c r="M664" s="123"/>
      <c r="N664" s="123"/>
      <c r="O664" s="123"/>
      <c r="P664" s="123"/>
    </row>
    <row r="665" spans="1:18" s="69" customFormat="1" ht="26.1" customHeight="1">
      <c r="A665" s="176"/>
      <c r="B665" s="176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73"/>
      <c r="R665" s="73"/>
    </row>
    <row r="666" spans="1:18" s="24" customFormat="1" ht="26.1" customHeight="1">
      <c r="A666" s="176"/>
      <c r="B666" s="177"/>
      <c r="K666" s="69"/>
      <c r="L666" s="69"/>
      <c r="M666" s="69"/>
      <c r="N666" s="69"/>
      <c r="O666" s="69"/>
      <c r="P666" s="69"/>
      <c r="Q666" s="69"/>
      <c r="R666" s="69"/>
    </row>
    <row r="667" spans="1:18" s="69" customFormat="1" ht="26.1" customHeight="1">
      <c r="A667" s="176"/>
      <c r="B667" s="176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</row>
    <row r="668" spans="1:18" s="24" customFormat="1" ht="26.1" customHeight="1">
      <c r="A668" s="201"/>
      <c r="B668" s="201"/>
      <c r="C668" s="123"/>
      <c r="D668" s="123"/>
      <c r="E668" s="123"/>
      <c r="F668" s="123"/>
      <c r="G668" s="123"/>
      <c r="H668" s="123"/>
      <c r="K668" s="69"/>
      <c r="L668" s="69"/>
      <c r="M668" s="69"/>
      <c r="N668" s="69"/>
      <c r="O668" s="69"/>
      <c r="P668" s="69"/>
      <c r="Q668" s="69"/>
      <c r="R668" s="69"/>
    </row>
    <row r="669" spans="1:18" s="69" customFormat="1" ht="30.75" customHeight="1">
      <c r="A669" s="176"/>
      <c r="B669" s="176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</row>
    <row r="670" spans="1:18" s="69" customFormat="1" ht="26.1" customHeight="1">
      <c r="A670" s="176"/>
      <c r="B670" s="177"/>
      <c r="C670" s="24"/>
      <c r="D670" s="24"/>
      <c r="E670" s="24"/>
      <c r="F670" s="24"/>
      <c r="G670" s="24"/>
      <c r="H670" s="24"/>
      <c r="I670" s="24"/>
      <c r="J670" s="24"/>
    </row>
    <row r="671" spans="1:18" s="69" customFormat="1" ht="26.1" customHeight="1">
      <c r="A671" s="176"/>
      <c r="B671" s="176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</row>
    <row r="672" spans="1:18" s="24" customFormat="1" ht="26.1" customHeight="1">
      <c r="A672" s="176"/>
      <c r="B672" s="177"/>
      <c r="K672" s="69"/>
      <c r="L672" s="69"/>
      <c r="M672" s="69"/>
      <c r="N672" s="69"/>
      <c r="O672" s="69"/>
      <c r="P672" s="69"/>
      <c r="Q672" s="69"/>
      <c r="R672" s="69"/>
    </row>
    <row r="673" spans="1:25" s="24" customFormat="1" ht="26.1" customHeight="1">
      <c r="A673" s="176"/>
      <c r="B673" s="176"/>
      <c r="Q673" s="69"/>
      <c r="R673" s="69"/>
    </row>
    <row r="674" spans="1:25" s="24" customFormat="1" ht="26.1" customHeight="1">
      <c r="A674" s="176"/>
      <c r="B674" s="177"/>
      <c r="K674" s="69"/>
      <c r="L674" s="69"/>
      <c r="M674" s="69"/>
      <c r="N674" s="69"/>
      <c r="O674" s="69"/>
      <c r="P674" s="69"/>
      <c r="Q674" s="69"/>
      <c r="R674" s="69"/>
    </row>
    <row r="675" spans="1:25" s="69" customFormat="1" ht="26.1" customHeight="1">
      <c r="A675" s="176"/>
      <c r="B675" s="176"/>
      <c r="C675" s="24"/>
      <c r="D675" s="24"/>
      <c r="E675" s="24"/>
      <c r="F675" s="24"/>
      <c r="G675" s="24"/>
      <c r="H675" s="24"/>
      <c r="I675" s="24"/>
      <c r="J675" s="24"/>
      <c r="K675" s="222" t="e">
        <f>#REF!</f>
        <v>#REF!</v>
      </c>
      <c r="L675" s="73"/>
      <c r="M675" s="73"/>
      <c r="N675" s="73"/>
      <c r="O675" s="73"/>
      <c r="P675" s="73"/>
      <c r="Q675" s="24"/>
      <c r="R675" s="24"/>
    </row>
    <row r="676" spans="1:25" s="24" customFormat="1" ht="26.1" customHeight="1">
      <c r="A676" s="176"/>
      <c r="B676" s="177"/>
      <c r="K676" s="69"/>
      <c r="L676" s="69"/>
      <c r="M676" s="69"/>
      <c r="N676" s="69"/>
      <c r="O676" s="69"/>
      <c r="P676" s="69"/>
      <c r="Q676" s="69"/>
      <c r="R676" s="69"/>
    </row>
    <row r="677" spans="1:25" s="69" customFormat="1" ht="26.1" customHeight="1">
      <c r="A677" s="176"/>
      <c r="B677" s="176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</row>
    <row r="678" spans="1:25" s="69" customFormat="1" ht="26.1" customHeight="1">
      <c r="A678" s="176"/>
      <c r="B678" s="177"/>
      <c r="C678" s="24"/>
      <c r="D678" s="24"/>
      <c r="E678" s="24"/>
      <c r="F678" s="24"/>
      <c r="G678" s="24"/>
      <c r="H678" s="24"/>
      <c r="I678" s="24"/>
      <c r="J678" s="24"/>
      <c r="Q678" s="24"/>
      <c r="R678" s="24"/>
    </row>
    <row r="679" spans="1:25" s="69" customFormat="1" ht="26.1" customHeight="1">
      <c r="A679" s="176"/>
      <c r="B679" s="177"/>
      <c r="C679" s="24"/>
      <c r="D679" s="24"/>
      <c r="E679" s="24"/>
      <c r="F679" s="24"/>
      <c r="G679" s="24"/>
      <c r="H679" s="24"/>
      <c r="I679" s="24"/>
      <c r="J679" s="24"/>
      <c r="Q679" s="24"/>
      <c r="R679" s="24"/>
    </row>
    <row r="680" spans="1:25" s="69" customFormat="1" ht="26.1" customHeight="1">
      <c r="A680" s="176"/>
      <c r="B680" s="177"/>
      <c r="C680" s="24"/>
      <c r="D680" s="24"/>
      <c r="E680" s="24"/>
      <c r="F680" s="24"/>
      <c r="G680" s="24"/>
      <c r="H680" s="24"/>
      <c r="I680" s="24"/>
      <c r="J680" s="24"/>
      <c r="Q680" s="88"/>
      <c r="R680" s="88"/>
    </row>
    <row r="681" spans="1:25" s="24" customFormat="1" ht="26.1" customHeight="1">
      <c r="A681" s="176"/>
      <c r="B681" s="176"/>
      <c r="Q681" s="69"/>
      <c r="R681" s="69"/>
    </row>
    <row r="682" spans="1:25" s="69" customFormat="1" ht="26.1" customHeight="1">
      <c r="A682" s="176"/>
      <c r="B682" s="177"/>
      <c r="C682" s="24"/>
      <c r="D682" s="24"/>
      <c r="E682" s="24"/>
      <c r="F682" s="24"/>
      <c r="G682" s="24"/>
      <c r="H682" s="24"/>
      <c r="I682" s="24"/>
      <c r="J682" s="24"/>
    </row>
    <row r="683" spans="1:25" s="24" customFormat="1" ht="26.1" customHeight="1">
      <c r="A683" s="176"/>
      <c r="B683" s="177"/>
      <c r="K683" s="69"/>
      <c r="L683" s="69"/>
      <c r="M683" s="69"/>
      <c r="N683" s="69"/>
      <c r="O683" s="69"/>
      <c r="P683" s="69"/>
      <c r="Q683" s="69"/>
      <c r="R683" s="69"/>
    </row>
    <row r="684" spans="1:25" s="24" customFormat="1" ht="26.1" customHeight="1">
      <c r="A684" s="176"/>
      <c r="B684" s="177"/>
      <c r="K684" s="69"/>
      <c r="L684" s="69"/>
      <c r="M684" s="69"/>
      <c r="N684" s="69"/>
      <c r="O684" s="69"/>
      <c r="P684" s="69"/>
      <c r="Q684" s="69"/>
      <c r="R684" s="69"/>
    </row>
    <row r="685" spans="1:25" s="69" customFormat="1" ht="26.1" customHeight="1">
      <c r="A685" s="176"/>
      <c r="B685" s="176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</row>
    <row r="686" spans="1:25" s="69" customFormat="1" ht="26.1" customHeight="1">
      <c r="A686" s="176"/>
      <c r="B686" s="177"/>
      <c r="C686" s="24"/>
      <c r="D686" s="24"/>
      <c r="E686" s="24"/>
      <c r="F686" s="24"/>
      <c r="G686" s="24"/>
      <c r="H686" s="24"/>
      <c r="I686" s="24"/>
      <c r="J686" s="24"/>
      <c r="S686" s="213"/>
      <c r="T686" s="213"/>
      <c r="U686" s="213"/>
      <c r="V686" s="213"/>
      <c r="W686" s="213"/>
      <c r="X686" s="214"/>
      <c r="Y686" s="214"/>
    </row>
    <row r="687" spans="1:25" s="69" customFormat="1" ht="26.1" customHeight="1">
      <c r="A687" s="176"/>
      <c r="B687" s="177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175"/>
      <c r="R687" s="175"/>
      <c r="S687" s="215"/>
      <c r="T687" s="215"/>
      <c r="U687" s="215"/>
      <c r="V687" s="215"/>
      <c r="W687" s="215"/>
      <c r="X687" s="214"/>
      <c r="Y687" s="214"/>
    </row>
    <row r="688" spans="1:25" s="69" customFormat="1" ht="26.1" customHeight="1">
      <c r="A688" s="176"/>
      <c r="B688" s="177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S688" s="225"/>
      <c r="T688" s="244"/>
      <c r="U688" s="215"/>
      <c r="V688" s="215"/>
      <c r="W688" s="215"/>
      <c r="X688" s="214"/>
      <c r="Y688" s="214"/>
    </row>
    <row r="689" spans="1:25" s="69" customFormat="1" ht="26.1" customHeight="1">
      <c r="A689" s="176"/>
      <c r="B689" s="176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S689" s="225"/>
      <c r="T689" s="244"/>
      <c r="U689" s="215"/>
      <c r="V689" s="215"/>
      <c r="W689" s="215"/>
      <c r="X689" s="214"/>
      <c r="Y689" s="214"/>
    </row>
    <row r="690" spans="1:25" s="69" customFormat="1" ht="26.1" customHeight="1">
      <c r="A690" s="176"/>
      <c r="B690" s="177"/>
      <c r="C690" s="24"/>
      <c r="D690" s="24"/>
      <c r="E690" s="24"/>
      <c r="F690" s="24"/>
      <c r="G690" s="24"/>
      <c r="H690" s="24"/>
      <c r="I690" s="123"/>
      <c r="J690" s="123"/>
      <c r="K690" s="88"/>
      <c r="L690" s="88"/>
      <c r="M690" s="88"/>
      <c r="N690" s="88"/>
      <c r="O690" s="88"/>
      <c r="P690" s="88"/>
      <c r="Q690" s="24"/>
      <c r="R690" s="24"/>
      <c r="S690" s="225"/>
      <c r="T690" s="244"/>
      <c r="U690" s="215"/>
      <c r="V690" s="215"/>
      <c r="W690" s="215"/>
      <c r="X690" s="214"/>
      <c r="Y690" s="214"/>
    </row>
    <row r="691" spans="1:25" s="24" customFormat="1" ht="26.1" customHeight="1">
      <c r="A691" s="176"/>
      <c r="B691" s="176"/>
      <c r="K691" s="69"/>
      <c r="L691" s="69"/>
      <c r="M691" s="69"/>
      <c r="N691" s="69"/>
      <c r="O691" s="69"/>
      <c r="P691" s="69"/>
      <c r="S691" s="227"/>
      <c r="T691" s="237"/>
      <c r="U691" s="216"/>
      <c r="V691" s="216"/>
      <c r="W691" s="216"/>
      <c r="X691" s="217"/>
      <c r="Y691" s="217"/>
    </row>
    <row r="692" spans="1:25" s="69" customFormat="1" ht="26.1" customHeight="1">
      <c r="A692" s="176"/>
      <c r="B692" s="176"/>
      <c r="C692" s="24"/>
      <c r="D692" s="24"/>
      <c r="E692" s="24"/>
      <c r="F692" s="24"/>
      <c r="G692" s="24"/>
      <c r="H692" s="24"/>
      <c r="I692" s="24"/>
      <c r="J692" s="24"/>
      <c r="Q692" s="24"/>
      <c r="R692" s="24"/>
      <c r="S692" s="225"/>
      <c r="T692" s="244"/>
      <c r="U692" s="215"/>
      <c r="V692" s="215"/>
      <c r="W692" s="215"/>
      <c r="X692" s="214"/>
      <c r="Y692" s="214"/>
    </row>
    <row r="693" spans="1:25" s="24" customFormat="1" ht="26.1" customHeight="1">
      <c r="A693" s="176"/>
      <c r="B693" s="176"/>
      <c r="K693" s="69"/>
      <c r="L693" s="69"/>
      <c r="M693" s="69"/>
      <c r="N693" s="69"/>
      <c r="O693" s="69"/>
      <c r="P693" s="69"/>
      <c r="S693" s="216"/>
      <c r="T693" s="216"/>
      <c r="U693" s="216"/>
      <c r="V693" s="216"/>
      <c r="W693" s="216"/>
      <c r="X693" s="217"/>
      <c r="Y693" s="217"/>
    </row>
    <row r="694" spans="1:25" s="69" customFormat="1" ht="26.1" customHeight="1">
      <c r="A694" s="201"/>
      <c r="B694" s="202"/>
      <c r="C694" s="123"/>
      <c r="D694" s="123"/>
      <c r="E694" s="123"/>
      <c r="F694" s="123"/>
      <c r="G694" s="123"/>
      <c r="H694" s="123"/>
      <c r="I694" s="24"/>
      <c r="J694" s="24"/>
      <c r="Q694" s="24"/>
      <c r="R694" s="24"/>
      <c r="S694" s="215"/>
      <c r="T694" s="215"/>
      <c r="U694" s="215"/>
      <c r="V694" s="215"/>
      <c r="W694" s="215"/>
      <c r="X694" s="214"/>
      <c r="Y694" s="214"/>
    </row>
    <row r="695" spans="1:25" s="69" customFormat="1" ht="42" customHeight="1">
      <c r="A695" s="176"/>
      <c r="B695" s="177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</row>
    <row r="696" spans="1:25" s="69" customFormat="1" ht="36.75" customHeight="1">
      <c r="A696" s="176"/>
      <c r="B696" s="177"/>
      <c r="C696" s="24"/>
      <c r="D696" s="24"/>
      <c r="E696" s="24"/>
      <c r="F696" s="24"/>
      <c r="G696" s="24"/>
      <c r="H696" s="24"/>
      <c r="I696" s="24"/>
      <c r="J696" s="24"/>
      <c r="S696" s="88"/>
      <c r="T696" s="88"/>
      <c r="U696" s="88"/>
      <c r="V696" s="88"/>
      <c r="W696" s="88"/>
    </row>
    <row r="697" spans="1:25" s="69" customFormat="1" ht="26.1" customHeight="1">
      <c r="A697" s="176"/>
      <c r="B697" s="177"/>
      <c r="C697" s="24"/>
      <c r="D697" s="24"/>
      <c r="E697" s="24"/>
      <c r="F697" s="24"/>
      <c r="G697" s="24"/>
      <c r="H697" s="24"/>
      <c r="I697" s="24"/>
      <c r="J697" s="24"/>
      <c r="K697" s="175"/>
      <c r="L697" s="175"/>
      <c r="M697" s="175"/>
      <c r="N697" s="175"/>
      <c r="O697" s="175"/>
      <c r="P697" s="175"/>
    </row>
    <row r="698" spans="1:25" s="24" customFormat="1" ht="26.1" customHeight="1">
      <c r="A698" s="176"/>
      <c r="B698" s="177"/>
      <c r="K698" s="69"/>
      <c r="L698" s="69"/>
      <c r="M698" s="69"/>
      <c r="N698" s="69"/>
      <c r="O698" s="69"/>
      <c r="P698" s="69"/>
      <c r="Q698" s="69"/>
      <c r="R698" s="69"/>
    </row>
    <row r="699" spans="1:25" s="69" customFormat="1" ht="26.1" customHeight="1">
      <c r="A699" s="176"/>
      <c r="B699" s="176"/>
      <c r="C699" s="24"/>
      <c r="D699" s="24"/>
      <c r="E699" s="24"/>
      <c r="F699" s="24"/>
      <c r="G699" s="24"/>
      <c r="H699" s="24"/>
      <c r="I699" s="24"/>
      <c r="J699" s="24"/>
    </row>
    <row r="700" spans="1:25" s="24" customFormat="1" ht="26.1" customHeight="1">
      <c r="A700" s="176"/>
      <c r="B700" s="177"/>
      <c r="Q700" s="69"/>
      <c r="R700" s="69"/>
    </row>
    <row r="701" spans="1:25" s="24" customFormat="1" ht="26.1" customHeight="1">
      <c r="A701" s="176"/>
      <c r="B701" s="176"/>
    </row>
    <row r="702" spans="1:25" s="69" customFormat="1" ht="26.1" customHeight="1">
      <c r="A702" s="176"/>
      <c r="B702" s="177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</row>
    <row r="703" spans="1:25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</row>
    <row r="704" spans="1:25" s="69" customFormat="1" ht="26.1" customHeight="1">
      <c r="A704" s="176"/>
      <c r="B704" s="176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</row>
    <row r="705" spans="1:18" s="69" customFormat="1" ht="26.1" customHeight="1">
      <c r="A705" s="176"/>
      <c r="B705" s="176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</row>
    <row r="706" spans="1:18" s="24" customFormat="1" ht="26.1" customHeight="1">
      <c r="A706" s="176"/>
      <c r="B706" s="176"/>
      <c r="K706" s="69"/>
      <c r="L706" s="69"/>
      <c r="M706" s="69"/>
      <c r="N706" s="69"/>
      <c r="O706" s="69"/>
      <c r="P706" s="69"/>
      <c r="Q706" s="69"/>
      <c r="R706" s="69"/>
    </row>
    <row r="707" spans="1:18" s="69" customFormat="1" ht="26.1" customHeight="1">
      <c r="A707" s="176"/>
      <c r="B707" s="176"/>
      <c r="C707" s="24"/>
      <c r="D707" s="24"/>
      <c r="E707" s="24"/>
      <c r="F707" s="24"/>
      <c r="G707" s="24"/>
      <c r="H707" s="24"/>
      <c r="I707" s="24"/>
      <c r="J707" s="24"/>
    </row>
    <row r="708" spans="1:18" s="73" customFormat="1" ht="26.1" customHeight="1">
      <c r="A708" s="176"/>
      <c r="B708" s="176"/>
      <c r="C708" s="24"/>
      <c r="D708" s="24"/>
      <c r="E708" s="24"/>
      <c r="F708" s="24"/>
      <c r="G708" s="24"/>
      <c r="H708" s="24"/>
      <c r="I708" s="24"/>
      <c r="J708" s="24"/>
      <c r="K708" s="69"/>
      <c r="L708" s="69"/>
      <c r="M708" s="69"/>
      <c r="N708" s="69"/>
      <c r="O708" s="69"/>
      <c r="P708" s="69"/>
      <c r="Q708" s="69"/>
      <c r="R708" s="69"/>
    </row>
    <row r="709" spans="1:18" s="69" customFormat="1" ht="26.1" customHeight="1">
      <c r="A709" s="176"/>
      <c r="B709" s="176"/>
      <c r="C709" s="24"/>
      <c r="D709" s="24"/>
      <c r="E709" s="24"/>
      <c r="F709" s="24"/>
      <c r="G709" s="24"/>
      <c r="H709" s="24"/>
      <c r="I709" s="24"/>
      <c r="J709" s="24"/>
      <c r="Q709" s="24"/>
      <c r="R709" s="24"/>
    </row>
    <row r="710" spans="1:18" s="69" customFormat="1" ht="26.1" customHeight="1">
      <c r="A710" s="176"/>
      <c r="B710" s="177"/>
      <c r="C710" s="24"/>
      <c r="D710" s="24"/>
      <c r="E710" s="24"/>
      <c r="F710" s="24"/>
      <c r="G710" s="24"/>
      <c r="H710" s="24"/>
      <c r="I710" s="123"/>
      <c r="J710" s="123"/>
      <c r="K710" s="88"/>
      <c r="L710" s="88"/>
    </row>
    <row r="711" spans="1:18" s="69" customFormat="1" ht="41.25" customHeight="1">
      <c r="A711" s="176"/>
      <c r="B711" s="177"/>
      <c r="C711" s="24"/>
      <c r="D711" s="24"/>
      <c r="E711" s="24"/>
      <c r="F711" s="24"/>
      <c r="G711" s="24"/>
      <c r="H711" s="24"/>
      <c r="I711" s="123"/>
      <c r="J711" s="123"/>
      <c r="K711" s="123"/>
      <c r="L711" s="123"/>
      <c r="M711" s="24"/>
      <c r="N711" s="24"/>
      <c r="O711" s="24"/>
      <c r="P711" s="24"/>
      <c r="Q711" s="24"/>
      <c r="R711" s="24"/>
    </row>
    <row r="712" spans="1:18" s="24" customFormat="1" ht="26.1" customHeight="1">
      <c r="A712" s="176"/>
      <c r="B712" s="177"/>
      <c r="I712" s="123"/>
      <c r="J712" s="123"/>
      <c r="K712" s="88"/>
      <c r="L712" s="88"/>
      <c r="M712" s="69"/>
      <c r="N712" s="69"/>
      <c r="O712" s="69"/>
      <c r="P712" s="69"/>
    </row>
    <row r="713" spans="1:18" s="24" customFormat="1" ht="26.1" customHeight="1">
      <c r="A713" s="176"/>
      <c r="B713" s="177"/>
      <c r="I713" s="123"/>
      <c r="J713" s="123"/>
      <c r="K713" s="88"/>
      <c r="L713" s="88"/>
      <c r="M713" s="69"/>
      <c r="N713" s="69"/>
      <c r="O713" s="69"/>
      <c r="P713" s="69"/>
    </row>
    <row r="714" spans="1:18" s="24" customFormat="1" ht="26.1" customHeight="1">
      <c r="A714" s="201"/>
      <c r="B714" s="202"/>
      <c r="C714" s="123"/>
      <c r="D714" s="123"/>
      <c r="E714" s="123"/>
      <c r="F714" s="123"/>
      <c r="G714" s="123"/>
      <c r="H714" s="123"/>
      <c r="K714" s="69"/>
      <c r="L714" s="69"/>
      <c r="M714" s="69"/>
      <c r="N714" s="69"/>
      <c r="O714" s="69"/>
      <c r="P714" s="69"/>
      <c r="Q714" s="69"/>
      <c r="R714" s="69"/>
    </row>
    <row r="715" spans="1:18" s="24" customFormat="1" ht="26.1" customHeight="1">
      <c r="A715" s="201"/>
      <c r="B715" s="201"/>
      <c r="C715" s="123"/>
      <c r="D715" s="123"/>
      <c r="E715" s="123"/>
      <c r="F715" s="123"/>
      <c r="G715" s="123"/>
      <c r="H715" s="123"/>
    </row>
    <row r="716" spans="1:18" s="175" customFormat="1" ht="26.1" customHeight="1">
      <c r="A716" s="201"/>
      <c r="B716" s="202"/>
      <c r="C716" s="123"/>
      <c r="D716" s="123"/>
      <c r="E716" s="123"/>
      <c r="F716" s="123"/>
      <c r="G716" s="123"/>
      <c r="H716" s="123"/>
      <c r="I716" s="24"/>
      <c r="J716" s="24"/>
      <c r="K716" s="69"/>
      <c r="L716" s="69"/>
      <c r="M716" s="69"/>
      <c r="N716" s="69"/>
      <c r="O716" s="69"/>
      <c r="P716" s="69"/>
      <c r="Q716" s="69"/>
      <c r="R716" s="69"/>
    </row>
    <row r="717" spans="1:18" s="24" customFormat="1" ht="26.1" customHeight="1">
      <c r="A717" s="201"/>
      <c r="B717" s="202"/>
      <c r="C717" s="123"/>
      <c r="D717" s="123"/>
      <c r="E717" s="123"/>
      <c r="F717" s="123"/>
      <c r="G717" s="123"/>
      <c r="H717" s="123"/>
      <c r="K717" s="69"/>
      <c r="L717" s="69"/>
      <c r="M717" s="69"/>
      <c r="N717" s="69"/>
      <c r="O717" s="69"/>
      <c r="P717" s="69"/>
      <c r="Q717" s="69"/>
      <c r="R717" s="69"/>
    </row>
    <row r="718" spans="1:18" s="69" customFormat="1" ht="26.1" customHeight="1">
      <c r="A718" s="176"/>
      <c r="B718" s="177"/>
      <c r="C718" s="24"/>
      <c r="D718" s="24"/>
      <c r="E718" s="24"/>
      <c r="F718" s="24"/>
      <c r="G718" s="24"/>
      <c r="H718" s="24"/>
      <c r="I718" s="24"/>
      <c r="J718" s="24"/>
    </row>
    <row r="719" spans="1:18" s="69" customFormat="1" ht="26.1" customHeight="1">
      <c r="A719" s="176"/>
      <c r="B719" s="176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</row>
    <row r="720" spans="1:18" s="69" customFormat="1" ht="26.1" customHeight="1">
      <c r="A720" s="176"/>
      <c r="B720" s="177"/>
      <c r="C720" s="24"/>
      <c r="D720" s="24"/>
      <c r="E720" s="24"/>
      <c r="F720" s="24"/>
      <c r="G720" s="24"/>
      <c r="H720" s="24"/>
      <c r="I720" s="24"/>
      <c r="J720" s="24"/>
    </row>
    <row r="721" spans="1:18" s="69" customFormat="1" ht="26.1" customHeight="1">
      <c r="A721" s="176"/>
      <c r="B721" s="177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</row>
    <row r="722" spans="1:18" s="69" customFormat="1" ht="26.1" customHeight="1">
      <c r="A722" s="176"/>
      <c r="B722" s="177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</row>
    <row r="723" spans="1:18" s="24" customFormat="1" ht="26.1" customHeight="1">
      <c r="A723" s="176"/>
      <c r="B723" s="176"/>
      <c r="Q723" s="69"/>
      <c r="R723" s="69"/>
    </row>
    <row r="724" spans="1:18" s="69" customFormat="1" ht="26.1" customHeight="1">
      <c r="A724" s="176"/>
      <c r="B724" s="177"/>
      <c r="C724" s="24"/>
      <c r="D724" s="24"/>
      <c r="E724" s="24"/>
      <c r="F724" s="24"/>
      <c r="G724" s="24"/>
      <c r="H724" s="24"/>
      <c r="I724" s="24"/>
      <c r="J724" s="24"/>
    </row>
    <row r="725" spans="1:18" s="69" customFormat="1" ht="26.1" customHeight="1">
      <c r="A725" s="228"/>
      <c r="B725" s="228"/>
      <c r="C725" s="24"/>
      <c r="D725" s="24"/>
      <c r="E725" s="24"/>
      <c r="F725" s="24"/>
      <c r="G725" s="24"/>
      <c r="H725" s="24"/>
      <c r="I725" s="229"/>
      <c r="J725" s="229"/>
      <c r="K725" s="229"/>
      <c r="L725" s="229"/>
      <c r="M725" s="229"/>
      <c r="N725" s="229"/>
      <c r="O725" s="24"/>
      <c r="P725" s="24"/>
      <c r="Q725" s="24"/>
      <c r="R725" s="24"/>
    </row>
    <row r="726" spans="1:18" s="24" customFormat="1" ht="26.1" customHeight="1">
      <c r="A726" s="176"/>
      <c r="B726" s="176"/>
      <c r="I726" s="230"/>
      <c r="J726" s="230"/>
      <c r="K726" s="231"/>
      <c r="L726" s="231"/>
      <c r="M726" s="231"/>
      <c r="N726" s="231"/>
      <c r="O726" s="69"/>
      <c r="P726" s="69"/>
    </row>
    <row r="727" spans="1:18" s="69" customFormat="1" ht="26.1" customHeight="1">
      <c r="A727" s="176"/>
      <c r="B727" s="176"/>
      <c r="C727" s="24"/>
      <c r="D727" s="24"/>
      <c r="E727" s="24"/>
      <c r="F727" s="24"/>
      <c r="G727" s="24"/>
      <c r="H727" s="24"/>
      <c r="I727" s="188"/>
      <c r="J727" s="188"/>
      <c r="K727" s="232"/>
      <c r="L727" s="232"/>
      <c r="M727" s="189"/>
      <c r="N727" s="189"/>
      <c r="Q727" s="24"/>
      <c r="R727" s="24"/>
    </row>
    <row r="728" spans="1:18" s="69" customFormat="1" ht="26.1" customHeight="1">
      <c r="A728" s="176"/>
      <c r="B728" s="177"/>
      <c r="C728" s="24"/>
      <c r="D728" s="24"/>
      <c r="E728" s="24"/>
      <c r="F728" s="24"/>
      <c r="G728" s="24"/>
      <c r="H728" s="24"/>
      <c r="I728" s="188"/>
      <c r="J728" s="188"/>
      <c r="K728" s="232"/>
      <c r="L728" s="232"/>
      <c r="M728" s="189"/>
      <c r="N728" s="189"/>
    </row>
    <row r="729" spans="1:18" s="69" customFormat="1" ht="26.1" customHeight="1">
      <c r="A729" s="176"/>
      <c r="B729" s="176"/>
      <c r="C729" s="233"/>
      <c r="D729" s="233"/>
      <c r="E729" s="211"/>
      <c r="F729" s="234"/>
      <c r="G729" s="235"/>
      <c r="H729" s="229"/>
      <c r="I729" s="176"/>
      <c r="J729" s="176"/>
      <c r="K729" s="201"/>
      <c r="L729" s="201"/>
      <c r="M729" s="176"/>
      <c r="N729" s="176"/>
      <c r="O729" s="24"/>
      <c r="P729" s="24"/>
      <c r="Q729" s="24"/>
      <c r="R729" s="24"/>
    </row>
    <row r="730" spans="1:18" s="69" customFormat="1" ht="26.1" customHeight="1">
      <c r="A730" s="176"/>
      <c r="B730" s="177"/>
      <c r="C730" s="230"/>
      <c r="D730" s="230"/>
      <c r="E730" s="230"/>
      <c r="F730" s="230"/>
      <c r="G730" s="230"/>
      <c r="H730" s="230"/>
      <c r="I730" s="172"/>
      <c r="J730" s="172"/>
      <c r="K730" s="173"/>
      <c r="L730" s="173"/>
      <c r="M730" s="173"/>
      <c r="N730" s="173"/>
    </row>
    <row r="731" spans="1:18" s="73" customFormat="1" ht="26.1" customHeight="1">
      <c r="A731" s="176"/>
      <c r="B731" s="177"/>
      <c r="C731" s="230"/>
      <c r="D731" s="230"/>
      <c r="E731" s="236"/>
      <c r="F731" s="237"/>
      <c r="G731" s="237"/>
      <c r="H731" s="188"/>
      <c r="I731" s="170"/>
      <c r="J731" s="170"/>
      <c r="K731" s="172"/>
      <c r="L731" s="172"/>
      <c r="M731" s="170"/>
      <c r="N731" s="170"/>
      <c r="O731" s="24"/>
      <c r="P731" s="24"/>
      <c r="Q731" s="69"/>
      <c r="R731" s="69"/>
    </row>
    <row r="732" spans="1:18" ht="26.1" customHeight="1">
      <c r="A732" s="176"/>
      <c r="B732" s="177"/>
      <c r="C732" s="230"/>
      <c r="D732" s="230"/>
      <c r="E732" s="236"/>
      <c r="F732" s="237"/>
      <c r="G732" s="237"/>
      <c r="H732" s="188"/>
      <c r="I732" s="170"/>
      <c r="J732" s="170"/>
      <c r="K732" s="173"/>
      <c r="L732" s="173"/>
      <c r="M732" s="171"/>
      <c r="N732" s="171"/>
      <c r="O732" s="69"/>
      <c r="P732" s="69"/>
      <c r="Q732" s="69"/>
      <c r="R732" s="69"/>
    </row>
    <row r="733" spans="1:18" ht="30.75" customHeight="1">
      <c r="A733" s="176"/>
      <c r="B733" s="176"/>
      <c r="C733" s="230"/>
      <c r="D733" s="230"/>
      <c r="E733" s="238"/>
      <c r="F733" s="237"/>
      <c r="G733" s="237"/>
      <c r="H733" s="176"/>
      <c r="I733" s="172"/>
      <c r="J733" s="172"/>
      <c r="K733" s="173"/>
      <c r="L733" s="173"/>
      <c r="M733" s="173"/>
      <c r="N733" s="173"/>
      <c r="O733" s="69"/>
      <c r="P733" s="69"/>
      <c r="Q733" s="69"/>
      <c r="R733" s="69"/>
    </row>
    <row r="734" spans="1:18" s="69" customFormat="1" ht="26.1" customHeight="1">
      <c r="A734" s="176"/>
      <c r="B734" s="177"/>
      <c r="C734" s="227"/>
      <c r="D734" s="227"/>
      <c r="E734" s="239"/>
      <c r="F734" s="237"/>
      <c r="G734" s="237"/>
      <c r="H734" s="172"/>
      <c r="I734" s="170"/>
      <c r="J734" s="170"/>
      <c r="K734" s="173"/>
      <c r="L734" s="173"/>
      <c r="M734" s="171"/>
      <c r="N734" s="171"/>
      <c r="Q734" s="24"/>
      <c r="R734" s="24"/>
    </row>
    <row r="735" spans="1:18" s="24" customFormat="1" ht="26.1" customHeight="1">
      <c r="A735" s="176"/>
      <c r="B735" s="176"/>
      <c r="C735" s="227"/>
      <c r="D735" s="227"/>
      <c r="E735" s="239"/>
      <c r="F735" s="237"/>
      <c r="G735" s="237"/>
      <c r="H735" s="170"/>
      <c r="Q735" s="69"/>
      <c r="R735" s="69"/>
    </row>
    <row r="736" spans="1:18" s="69" customFormat="1" ht="26.1" customHeight="1">
      <c r="A736" s="176"/>
      <c r="B736" s="177"/>
      <c r="C736" s="230"/>
      <c r="D736" s="230"/>
      <c r="E736" s="236"/>
      <c r="F736" s="240"/>
      <c r="G736" s="240"/>
      <c r="H736" s="170"/>
      <c r="I736" s="24"/>
      <c r="J736" s="24"/>
      <c r="K736" s="24"/>
      <c r="L736" s="24"/>
      <c r="M736" s="24"/>
      <c r="N736" s="24"/>
      <c r="O736" s="24"/>
      <c r="P736" s="24"/>
      <c r="Q736" s="24"/>
      <c r="R736" s="24"/>
    </row>
    <row r="737" spans="1:18" s="69" customFormat="1" ht="26.1" customHeight="1">
      <c r="A737" s="176"/>
      <c r="B737" s="177"/>
      <c r="C737" s="227"/>
      <c r="D737" s="227"/>
      <c r="E737" s="241"/>
      <c r="F737" s="240"/>
      <c r="G737" s="240"/>
      <c r="H737" s="172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s="24" customFormat="1" ht="26.1" customHeight="1">
      <c r="A738" s="176"/>
      <c r="B738" s="177"/>
      <c r="C738" s="230"/>
      <c r="D738" s="230"/>
      <c r="E738" s="238"/>
      <c r="F738" s="242"/>
      <c r="G738" s="242"/>
      <c r="H738" s="170"/>
      <c r="K738" s="69"/>
      <c r="L738" s="69"/>
      <c r="M738" s="69"/>
      <c r="N738" s="69"/>
      <c r="O738" s="69"/>
      <c r="P738" s="69"/>
      <c r="Q738" s="69"/>
      <c r="R738" s="69"/>
    </row>
    <row r="739" spans="1:18" s="24" customFormat="1" ht="28.5" customHeight="1">
      <c r="A739" s="176"/>
      <c r="B739" s="176"/>
      <c r="Q739" s="212"/>
      <c r="R739" s="223"/>
    </row>
    <row r="740" spans="1:18" s="24" customFormat="1" ht="28.5" customHeight="1">
      <c r="A740" s="176"/>
      <c r="B740" s="176"/>
      <c r="K740" s="69"/>
      <c r="L740" s="69"/>
      <c r="M740" s="69"/>
      <c r="N740" s="69"/>
      <c r="O740" s="69"/>
      <c r="P740" s="69"/>
      <c r="Q740" s="215"/>
      <c r="R740" s="215"/>
    </row>
    <row r="741" spans="1:18" s="88" customFormat="1" ht="34.5" customHeight="1">
      <c r="A741" s="176"/>
      <c r="B741" s="176"/>
      <c r="C741" s="24"/>
      <c r="D741" s="24"/>
      <c r="E741" s="24"/>
      <c r="F741" s="24"/>
      <c r="G741" s="24"/>
      <c r="H741" s="24"/>
      <c r="I741" s="24"/>
      <c r="J741" s="24"/>
      <c r="K741" s="69"/>
      <c r="L741" s="69"/>
      <c r="M741" s="69"/>
      <c r="N741" s="69"/>
      <c r="O741" s="69"/>
      <c r="P741" s="69"/>
      <c r="Q741" s="224"/>
      <c r="R741" s="225"/>
    </row>
    <row r="742" spans="1:18" s="69" customFormat="1" ht="26.1" customHeight="1">
      <c r="A742" s="176"/>
      <c r="B742" s="177"/>
      <c r="C742" s="24"/>
      <c r="D742" s="24"/>
      <c r="E742" s="24"/>
      <c r="F742" s="24"/>
      <c r="G742" s="24"/>
      <c r="H742" s="24"/>
      <c r="I742" s="24"/>
      <c r="J742" s="24"/>
      <c r="Q742" s="224"/>
      <c r="R742" s="225"/>
    </row>
    <row r="743" spans="1:18" s="24" customFormat="1" ht="26.1" customHeight="1">
      <c r="A743" s="176"/>
      <c r="B743" s="176"/>
      <c r="K743" s="69"/>
      <c r="L743" s="69"/>
      <c r="M743" s="69"/>
      <c r="N743" s="69"/>
      <c r="O743" s="69"/>
      <c r="P743" s="69"/>
      <c r="Q743" s="224"/>
      <c r="R743" s="225"/>
    </row>
    <row r="744" spans="1:18" s="24" customFormat="1" ht="26.1" customHeight="1">
      <c r="A744" s="176"/>
      <c r="B744" s="177"/>
      <c r="Q744" s="226"/>
      <c r="R744" s="227"/>
    </row>
    <row r="745" spans="1:18" s="175" customFormat="1" ht="26.1" customHeight="1">
      <c r="A745" s="176"/>
      <c r="B745" s="177"/>
      <c r="C745" s="24"/>
      <c r="D745" s="24"/>
      <c r="E745" s="24"/>
      <c r="F745" s="24"/>
      <c r="G745" s="24"/>
      <c r="H745" s="24"/>
      <c r="I745" s="24"/>
      <c r="J745" s="24"/>
      <c r="K745" s="69"/>
      <c r="L745" s="69"/>
      <c r="M745" s="69"/>
      <c r="N745" s="69"/>
      <c r="O745" s="69"/>
      <c r="P745" s="69"/>
      <c r="Q745" s="224"/>
      <c r="R745" s="225"/>
    </row>
    <row r="746" spans="1:18" s="69" customFormat="1" ht="26.1" customHeight="1">
      <c r="A746" s="176"/>
      <c r="B746" s="177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16"/>
      <c r="R746" s="216"/>
    </row>
    <row r="747" spans="1:18" s="69" customFormat="1" ht="26.1" customHeight="1">
      <c r="A747" s="176"/>
      <c r="B747" s="177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15"/>
      <c r="R747" s="215"/>
    </row>
    <row r="748" spans="1:18" s="24" customFormat="1" ht="26.1" customHeight="1">
      <c r="A748" s="170"/>
      <c r="B748" s="170"/>
      <c r="K748" s="69"/>
      <c r="L748" s="69"/>
      <c r="M748" s="69"/>
      <c r="N748" s="69"/>
      <c r="O748" s="69"/>
      <c r="P748" s="69"/>
      <c r="Q748" s="69"/>
      <c r="R748" s="69"/>
    </row>
    <row r="749" spans="1:18" s="69" customFormat="1" ht="26.1" customHeight="1">
      <c r="A749" s="170"/>
      <c r="B749" s="171"/>
      <c r="C749" s="24"/>
      <c r="D749" s="24"/>
      <c r="E749" s="24"/>
      <c r="F749" s="24"/>
      <c r="G749" s="24"/>
      <c r="H749" s="24"/>
      <c r="I749" s="24"/>
      <c r="J749" s="24"/>
      <c r="K749" s="1"/>
      <c r="L749" s="1"/>
      <c r="M749" s="1"/>
      <c r="N749" s="213"/>
      <c r="O749" s="212"/>
      <c r="P749" s="212"/>
      <c r="Q749" s="88"/>
      <c r="R749" s="88"/>
    </row>
    <row r="750" spans="1:18" s="24" customFormat="1" ht="26.1" customHeight="1">
      <c r="A750" s="199"/>
      <c r="B750" s="199"/>
      <c r="K750" s="243"/>
      <c r="L750" s="244"/>
      <c r="M750" s="244"/>
      <c r="N750" s="215"/>
      <c r="O750" s="215"/>
      <c r="P750" s="215"/>
      <c r="Q750" s="69"/>
      <c r="R750" s="69"/>
    </row>
    <row r="751" spans="1:18" s="69" customFormat="1" ht="31.5" customHeight="1">
      <c r="A751" s="199"/>
      <c r="B751" s="199"/>
      <c r="C751" s="24"/>
      <c r="D751" s="24"/>
      <c r="E751" s="24"/>
      <c r="F751" s="24"/>
      <c r="G751" s="24"/>
      <c r="H751" s="24"/>
      <c r="I751" s="24"/>
      <c r="J751" s="24"/>
      <c r="K751" s="243"/>
      <c r="L751" s="244"/>
      <c r="M751" s="244"/>
      <c r="N751" s="215"/>
      <c r="O751" s="215"/>
      <c r="P751" s="224"/>
      <c r="Q751" s="24"/>
      <c r="R751" s="24"/>
    </row>
    <row r="752" spans="1:18" s="69" customFormat="1" ht="26.1" customHeight="1">
      <c r="A752" s="203"/>
      <c r="B752" s="204"/>
      <c r="C752" s="24"/>
      <c r="D752" s="24"/>
      <c r="E752" s="24"/>
      <c r="F752" s="24"/>
      <c r="G752" s="24"/>
      <c r="H752" s="24"/>
      <c r="I752" s="24"/>
      <c r="J752" s="24"/>
      <c r="K752" s="243"/>
      <c r="L752" s="244"/>
      <c r="M752" s="244"/>
      <c r="N752" s="215"/>
      <c r="O752" s="215"/>
      <c r="P752" s="224"/>
    </row>
    <row r="753" spans="1:18" s="24" customFormat="1" ht="26.1" customHeight="1">
      <c r="A753" s="203"/>
      <c r="B753" s="204"/>
      <c r="K753" s="243"/>
      <c r="L753" s="244"/>
      <c r="M753" s="244"/>
      <c r="N753" s="215"/>
      <c r="O753" s="215"/>
      <c r="P753" s="224"/>
    </row>
    <row r="754" spans="1:18" s="69" customFormat="1" ht="26.1" customHeight="1">
      <c r="A754" s="176"/>
      <c r="B754" s="177"/>
      <c r="C754" s="24"/>
      <c r="D754" s="24"/>
      <c r="E754" s="24"/>
      <c r="F754" s="24"/>
      <c r="G754" s="24"/>
      <c r="H754" s="24"/>
      <c r="I754" s="24"/>
      <c r="J754" s="24"/>
      <c r="K754" s="241"/>
      <c r="L754" s="237"/>
      <c r="M754" s="237"/>
      <c r="N754" s="216"/>
      <c r="O754" s="216"/>
      <c r="P754" s="226"/>
      <c r="Q754" s="24"/>
      <c r="R754" s="24"/>
    </row>
    <row r="755" spans="1:18" s="24" customFormat="1" ht="26.1" customHeight="1">
      <c r="A755" s="176"/>
      <c r="B755" s="177"/>
      <c r="K755" s="243"/>
      <c r="L755" s="244"/>
      <c r="M755" s="244"/>
      <c r="N755" s="215"/>
      <c r="O755" s="215"/>
      <c r="P755" s="224"/>
      <c r="Q755" s="69"/>
      <c r="R755" s="69"/>
    </row>
    <row r="756" spans="1:18" s="69" customFormat="1" ht="26.1" customHeight="1">
      <c r="A756" s="176"/>
      <c r="B756" s="177"/>
      <c r="C756" s="24"/>
      <c r="D756" s="24"/>
      <c r="E756" s="24"/>
      <c r="F756" s="24"/>
      <c r="G756" s="24"/>
      <c r="H756" s="24"/>
      <c r="I756" s="24"/>
      <c r="J756" s="24"/>
      <c r="K756" s="241"/>
      <c r="L756" s="237"/>
      <c r="M756" s="237"/>
      <c r="N756" s="216"/>
      <c r="O756" s="216"/>
      <c r="P756" s="216"/>
    </row>
    <row r="757" spans="1:18" s="69" customFormat="1" ht="26.1" customHeight="1">
      <c r="A757" s="176"/>
      <c r="B757" s="177"/>
      <c r="C757" s="24"/>
      <c r="D757" s="24"/>
      <c r="E757" s="24"/>
      <c r="F757" s="24"/>
      <c r="G757" s="24"/>
      <c r="H757" s="24"/>
      <c r="I757" s="24"/>
      <c r="J757" s="24"/>
      <c r="K757" s="243"/>
      <c r="L757" s="244"/>
      <c r="M757" s="244"/>
      <c r="N757" s="215"/>
      <c r="O757" s="215"/>
      <c r="P757" s="215"/>
    </row>
    <row r="758" spans="1:18" s="24" customFormat="1" ht="26.1" customHeight="1">
      <c r="A758" s="176"/>
      <c r="B758" s="176"/>
      <c r="K758" s="69"/>
      <c r="L758" s="69"/>
      <c r="M758" s="69"/>
      <c r="N758" s="69"/>
      <c r="O758" s="69"/>
      <c r="P758" s="69"/>
      <c r="Q758" s="69"/>
      <c r="R758" s="69"/>
    </row>
    <row r="759" spans="1:18" s="69" customFormat="1" ht="40.5" customHeight="1">
      <c r="A759" s="176"/>
      <c r="B759" s="177"/>
      <c r="C759" s="24"/>
      <c r="D759" s="24"/>
      <c r="E759" s="24"/>
      <c r="F759" s="24"/>
      <c r="G759" s="24"/>
      <c r="H759" s="24"/>
      <c r="I759" s="24"/>
      <c r="J759" s="24"/>
      <c r="K759" s="88"/>
      <c r="L759" s="88"/>
      <c r="M759" s="88"/>
      <c r="N759" s="88"/>
      <c r="O759" s="88"/>
      <c r="P759" s="88"/>
      <c r="Q759" s="24"/>
      <c r="R759" s="24"/>
    </row>
    <row r="760" spans="1:18" s="24" customFormat="1" ht="40.5" customHeight="1">
      <c r="A760" s="176"/>
      <c r="B760" s="176"/>
      <c r="K760" s="69"/>
      <c r="L760" s="69"/>
      <c r="M760" s="69"/>
      <c r="N760" s="69"/>
      <c r="O760" s="69"/>
      <c r="P760" s="69"/>
      <c r="Q760" s="69"/>
      <c r="R760" s="69"/>
    </row>
    <row r="761" spans="1:18" s="24" customFormat="1" ht="26.1" customHeight="1">
      <c r="A761" s="176"/>
      <c r="B761" s="177"/>
      <c r="K761" s="22" t="e">
        <f>#REF!</f>
        <v>#REF!</v>
      </c>
      <c r="Q761" s="73"/>
      <c r="R761" s="73"/>
    </row>
    <row r="762" spans="1:18" s="69" customFormat="1" ht="26.1" customHeight="1">
      <c r="A762" s="245"/>
      <c r="B762" s="246"/>
      <c r="C762" s="24"/>
      <c r="D762" s="24"/>
      <c r="E762" s="24"/>
      <c r="F762" s="24"/>
      <c r="G762" s="24"/>
      <c r="H762" s="24"/>
      <c r="I762" s="24"/>
      <c r="J762" s="24"/>
    </row>
    <row r="763" spans="1:18" s="69" customFormat="1" ht="26.1" customHeight="1">
      <c r="A763" s="245"/>
      <c r="B763" s="246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</row>
    <row r="764" spans="1:18" s="24" customFormat="1" ht="26.1" customHeight="1">
      <c r="A764" s="245"/>
      <c r="B764" s="246"/>
      <c r="Q764" s="69"/>
      <c r="R764" s="69"/>
    </row>
    <row r="765" spans="1:18" s="69" customFormat="1" ht="26.1" customHeight="1">
      <c r="A765" s="245"/>
      <c r="B765" s="245"/>
      <c r="C765" s="24"/>
      <c r="D765" s="24"/>
      <c r="E765" s="24"/>
      <c r="F765" s="24"/>
      <c r="G765" s="24"/>
      <c r="H765" s="24"/>
      <c r="I765" s="24"/>
      <c r="J765" s="24"/>
      <c r="Q765" s="24"/>
      <c r="R765" s="24"/>
    </row>
    <row r="766" spans="1:18" s="69" customFormat="1" ht="26.1" customHeight="1">
      <c r="A766" s="245"/>
      <c r="B766" s="246"/>
      <c r="C766" s="24"/>
      <c r="D766" s="24"/>
      <c r="E766" s="24"/>
      <c r="F766" s="24"/>
      <c r="G766" s="24"/>
      <c r="H766" s="24"/>
      <c r="I766" s="24"/>
      <c r="J766" s="24"/>
      <c r="Q766" s="24"/>
      <c r="R766" s="24"/>
    </row>
    <row r="767" spans="1:18" s="69" customFormat="1" ht="26.1" customHeight="1">
      <c r="A767" s="245"/>
      <c r="B767" s="245"/>
      <c r="C767" s="24"/>
      <c r="D767" s="24"/>
      <c r="E767" s="24"/>
      <c r="F767" s="24"/>
      <c r="G767" s="24"/>
      <c r="H767" s="24"/>
      <c r="I767" s="24"/>
      <c r="J767" s="24"/>
      <c r="Q767" s="24"/>
      <c r="R767" s="24"/>
    </row>
    <row r="768" spans="1:18" s="123" customFormat="1" ht="26.1" customHeight="1">
      <c r="A768" s="245"/>
      <c r="B768" s="245"/>
      <c r="C768" s="24"/>
      <c r="D768" s="24"/>
      <c r="E768" s="24"/>
      <c r="F768" s="24"/>
      <c r="G768" s="24"/>
      <c r="H768" s="24"/>
      <c r="I768" s="24"/>
      <c r="J768" s="24"/>
      <c r="K768" s="69"/>
      <c r="L768" s="69"/>
      <c r="M768" s="69"/>
      <c r="N768" s="69"/>
      <c r="O768" s="69"/>
      <c r="P768" s="69"/>
      <c r="Q768" s="24"/>
      <c r="R768" s="24"/>
    </row>
    <row r="769" spans="1:18" s="69" customFormat="1" ht="26.1" customHeight="1">
      <c r="A769" s="245"/>
      <c r="B769" s="246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175"/>
      <c r="R769" s="175"/>
    </row>
    <row r="770" spans="1:18" s="24" customFormat="1" ht="26.1" customHeight="1">
      <c r="A770" s="245"/>
      <c r="B770" s="246"/>
      <c r="K770" s="69"/>
      <c r="L770" s="69"/>
      <c r="M770" s="69"/>
      <c r="N770" s="69"/>
      <c r="O770" s="69"/>
      <c r="P770" s="69"/>
    </row>
    <row r="771" spans="1:18" s="24" customFormat="1" ht="26.1" customHeight="1">
      <c r="A771" s="245"/>
      <c r="B771" s="246"/>
      <c r="K771" s="73"/>
      <c r="L771" s="73"/>
      <c r="M771" s="73"/>
      <c r="N771" s="73"/>
      <c r="O771" s="73"/>
      <c r="P771" s="73"/>
      <c r="Q771" s="69"/>
      <c r="R771" s="69"/>
    </row>
    <row r="772" spans="1:18" s="69" customFormat="1" ht="26.1" customHeight="1">
      <c r="A772" s="245"/>
      <c r="B772" s="246"/>
      <c r="C772" s="24"/>
      <c r="D772" s="24"/>
      <c r="E772" s="24"/>
      <c r="F772" s="24"/>
      <c r="G772" s="24"/>
      <c r="H772" s="24"/>
      <c r="I772" s="24"/>
      <c r="J772" s="24"/>
    </row>
    <row r="773" spans="1:18" s="69" customFormat="1" ht="26.1" customHeight="1">
      <c r="A773" s="245"/>
      <c r="B773" s="245"/>
      <c r="C773" s="24"/>
      <c r="D773" s="24"/>
      <c r="E773" s="24"/>
      <c r="F773" s="24"/>
      <c r="G773" s="24"/>
      <c r="H773" s="24"/>
      <c r="I773" s="24"/>
      <c r="J773" s="24"/>
    </row>
    <row r="774" spans="1:18" s="69" customFormat="1" ht="26.1" customHeight="1">
      <c r="A774" s="245"/>
      <c r="B774" s="246"/>
      <c r="C774" s="24"/>
      <c r="D774" s="24"/>
      <c r="E774" s="24"/>
      <c r="F774" s="24"/>
      <c r="G774" s="24"/>
      <c r="H774" s="24"/>
      <c r="I774" s="24"/>
      <c r="J774" s="24"/>
    </row>
    <row r="775" spans="1:18" s="69" customFormat="1" ht="26.1" customHeight="1">
      <c r="A775" s="247"/>
      <c r="B775" s="248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</row>
    <row r="776" spans="1:18" s="69" customFormat="1" ht="26.1" customHeight="1">
      <c r="A776" s="245"/>
      <c r="B776" s="246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</row>
    <row r="777" spans="1:18" s="69" customFormat="1" ht="26.1" customHeight="1">
      <c r="A777" s="245"/>
      <c r="B777" s="246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</row>
    <row r="778" spans="1:18" s="69" customFormat="1" ht="26.1" customHeight="1">
      <c r="A778" s="245"/>
      <c r="B778" s="246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</row>
    <row r="779" spans="1:18" s="24" customFormat="1" ht="26.1" customHeight="1">
      <c r="A779" s="245"/>
      <c r="B779" s="245"/>
      <c r="K779" s="175"/>
      <c r="L779" s="175"/>
      <c r="M779" s="175"/>
      <c r="N779" s="175"/>
      <c r="O779" s="175"/>
      <c r="P779" s="175"/>
    </row>
    <row r="780" spans="1:18" s="69" customFormat="1" ht="26.1" customHeight="1">
      <c r="A780" s="245"/>
      <c r="B780" s="245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</row>
    <row r="781" spans="1:18" s="69" customFormat="1" ht="26.1" customHeight="1">
      <c r="A781" s="176"/>
      <c r="B781" s="176"/>
      <c r="C781" s="24"/>
      <c r="D781" s="24"/>
      <c r="E781" s="24"/>
      <c r="F781" s="24"/>
      <c r="G781" s="24"/>
      <c r="H781" s="24"/>
      <c r="I781" s="24"/>
      <c r="J781" s="24"/>
    </row>
    <row r="782" spans="1:18" s="69" customFormat="1" ht="26.1" customHeight="1">
      <c r="A782" s="176"/>
      <c r="B782" s="176"/>
      <c r="C782" s="24"/>
      <c r="D782" s="24"/>
      <c r="E782" s="24"/>
      <c r="F782" s="24"/>
      <c r="G782" s="24"/>
      <c r="H782" s="24"/>
      <c r="I782" s="24"/>
      <c r="J782" s="24"/>
    </row>
    <row r="783" spans="1:18" s="24" customFormat="1" ht="26.1" customHeight="1">
      <c r="A783" s="176"/>
      <c r="B783" s="176"/>
      <c r="K783" s="69"/>
      <c r="L783" s="69"/>
      <c r="M783" s="69"/>
      <c r="N783" s="69"/>
      <c r="O783" s="69"/>
      <c r="P783" s="69"/>
      <c r="Q783" s="69"/>
      <c r="R783" s="69"/>
    </row>
    <row r="784" spans="1:18" s="69" customFormat="1" ht="26.1" customHeight="1">
      <c r="A784" s="176"/>
      <c r="B784" s="176"/>
      <c r="C784" s="24"/>
      <c r="D784" s="24"/>
      <c r="E784" s="24"/>
      <c r="F784" s="24"/>
      <c r="G784" s="24"/>
      <c r="H784" s="24"/>
      <c r="I784" s="24"/>
      <c r="J784" s="24"/>
      <c r="Q784" s="73"/>
      <c r="R784" s="73"/>
    </row>
    <row r="785" spans="1:18" s="24" customFormat="1" ht="26.1" customHeight="1">
      <c r="A785" s="176"/>
      <c r="B785" s="177"/>
      <c r="K785" s="69"/>
      <c r="L785" s="69"/>
      <c r="M785" s="69"/>
      <c r="N785" s="69"/>
      <c r="O785" s="69"/>
      <c r="P785" s="69"/>
    </row>
    <row r="786" spans="1:18" s="69" customFormat="1" ht="59.25" customHeight="1">
      <c r="A786" s="176"/>
      <c r="B786" s="177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</row>
    <row r="787" spans="1:18" s="69" customFormat="1" ht="33.75" customHeight="1">
      <c r="A787" s="176"/>
      <c r="B787" s="177"/>
      <c r="C787" s="24"/>
      <c r="D787" s="24"/>
      <c r="E787" s="24"/>
      <c r="F787" s="24"/>
      <c r="G787" s="24"/>
      <c r="H787" s="24"/>
      <c r="I787" s="24"/>
      <c r="J787" s="24"/>
    </row>
    <row r="788" spans="1:18" s="24" customFormat="1" ht="26.1" customHeight="1">
      <c r="A788" s="176"/>
      <c r="B788" s="177"/>
      <c r="K788" s="69"/>
      <c r="L788" s="69"/>
      <c r="M788" s="69"/>
      <c r="N788" s="69"/>
      <c r="O788" s="69"/>
      <c r="P788" s="69"/>
    </row>
    <row r="789" spans="1:18" s="24" customFormat="1" ht="26.1" customHeight="1">
      <c r="A789" s="176"/>
      <c r="B789" s="177"/>
      <c r="Q789" s="69"/>
      <c r="R789" s="69"/>
    </row>
    <row r="790" spans="1:18" s="24" customFormat="1" ht="26.1" customHeight="1">
      <c r="A790" s="176"/>
      <c r="B790" s="176"/>
      <c r="K790" s="69"/>
      <c r="L790" s="69"/>
      <c r="M790" s="69"/>
      <c r="N790" s="69"/>
      <c r="O790" s="69"/>
      <c r="P790" s="69"/>
      <c r="Q790" s="69"/>
      <c r="R790" s="69"/>
    </row>
    <row r="791" spans="1:18" s="24" customFormat="1" ht="26.1" customHeight="1">
      <c r="A791" s="176"/>
      <c r="B791" s="177"/>
      <c r="K791" s="69"/>
      <c r="L791" s="69"/>
      <c r="M791" s="69"/>
      <c r="N791" s="69"/>
      <c r="O791" s="69"/>
      <c r="P791" s="69"/>
    </row>
    <row r="792" spans="1:18" s="24" customFormat="1" ht="26.1" customHeight="1">
      <c r="A792" s="176"/>
      <c r="B792" s="177"/>
      <c r="K792" s="69"/>
      <c r="L792" s="69"/>
      <c r="M792" s="69"/>
      <c r="N792" s="69"/>
      <c r="O792" s="69"/>
      <c r="P792" s="69"/>
    </row>
    <row r="793" spans="1:18" s="24" customFormat="1" ht="26.1" customHeight="1">
      <c r="A793" s="176"/>
      <c r="B793" s="176"/>
      <c r="K793" s="69"/>
      <c r="L793" s="69"/>
      <c r="M793" s="69"/>
      <c r="N793" s="69"/>
      <c r="O793" s="69"/>
      <c r="P793" s="69"/>
    </row>
    <row r="794" spans="1:18" s="69" customFormat="1" ht="26.1" customHeight="1">
      <c r="A794" s="176"/>
      <c r="B794" s="177"/>
      <c r="C794" s="24"/>
      <c r="D794" s="24"/>
      <c r="E794" s="24"/>
      <c r="F794" s="24"/>
      <c r="G794" s="24"/>
      <c r="H794" s="24"/>
      <c r="I794" s="24"/>
      <c r="J794" s="24"/>
      <c r="K794" s="73"/>
      <c r="L794" s="73"/>
      <c r="M794" s="73"/>
      <c r="N794" s="73"/>
      <c r="O794" s="73"/>
      <c r="P794" s="73"/>
      <c r="Q794" s="88"/>
      <c r="R794" s="88"/>
    </row>
    <row r="795" spans="1:18" s="69" customFormat="1" ht="26.1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</row>
    <row r="796" spans="1:18" s="69" customFormat="1" ht="26.1" customHeight="1">
      <c r="A796" s="176"/>
      <c r="B796" s="177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</row>
    <row r="797" spans="1:18" s="69" customFormat="1" ht="26.1" customHeight="1">
      <c r="A797" s="176"/>
      <c r="B797" s="177"/>
      <c r="C797" s="24"/>
      <c r="D797" s="24"/>
      <c r="E797" s="24"/>
      <c r="F797" s="24"/>
      <c r="G797" s="24"/>
      <c r="H797" s="24"/>
      <c r="I797" s="24"/>
      <c r="J797" s="24"/>
      <c r="Q797" s="24"/>
      <c r="R797" s="24"/>
    </row>
    <row r="798" spans="1:18" s="69" customFormat="1" ht="26.1" customHeight="1">
      <c r="A798" s="176"/>
      <c r="B798" s="177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175"/>
      <c r="R798" s="175"/>
    </row>
    <row r="799" spans="1:18" s="24" customFormat="1" ht="26.1" customHeight="1">
      <c r="A799" s="176"/>
      <c r="B799" s="176"/>
      <c r="K799" s="69"/>
      <c r="L799" s="69"/>
      <c r="M799" s="69"/>
      <c r="N799" s="69"/>
      <c r="O799" s="69"/>
      <c r="P799" s="69"/>
      <c r="Q799" s="69"/>
      <c r="R799" s="69"/>
    </row>
    <row r="800" spans="1:18" s="69" customFormat="1" ht="26.1" customHeight="1">
      <c r="A800" s="176"/>
      <c r="B800" s="176"/>
      <c r="C800" s="24"/>
      <c r="D800" s="24"/>
      <c r="E800" s="24"/>
      <c r="F800" s="24"/>
      <c r="G800" s="24"/>
      <c r="H800" s="24"/>
      <c r="I800" s="24"/>
      <c r="J800" s="24"/>
    </row>
    <row r="801" spans="1:18" s="69" customFormat="1" ht="26.1" customHeight="1">
      <c r="A801" s="176"/>
      <c r="B801" s="177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</row>
    <row r="802" spans="1:18" s="69" customFormat="1" ht="26.1" customHeight="1">
      <c r="A802" s="176"/>
      <c r="B802" s="176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</row>
    <row r="803" spans="1:18" s="24" customFormat="1" ht="26.1" customHeight="1">
      <c r="A803" s="176"/>
      <c r="B803" s="177"/>
    </row>
    <row r="804" spans="1:18" s="69" customFormat="1" ht="26.1" customHeight="1">
      <c r="A804" s="176"/>
      <c r="B804" s="177"/>
      <c r="C804" s="24"/>
      <c r="D804" s="24"/>
      <c r="E804" s="24"/>
      <c r="F804" s="24"/>
      <c r="G804" s="24"/>
      <c r="H804" s="24"/>
      <c r="I804" s="24"/>
      <c r="J804" s="24"/>
      <c r="K804" s="88"/>
      <c r="L804" s="88"/>
      <c r="M804" s="88"/>
      <c r="N804" s="88"/>
      <c r="O804" s="88"/>
      <c r="P804" s="88"/>
    </row>
    <row r="805" spans="1:18" s="69" customFormat="1" ht="26.1" customHeight="1">
      <c r="A805" s="176"/>
      <c r="B805" s="176"/>
      <c r="C805" s="24"/>
      <c r="D805" s="24"/>
      <c r="E805" s="24"/>
      <c r="F805" s="24"/>
      <c r="G805" s="24"/>
      <c r="H805" s="24"/>
      <c r="I805" s="24"/>
      <c r="J805" s="24"/>
    </row>
    <row r="806" spans="1:18" s="69" customFormat="1" ht="26.1" customHeight="1">
      <c r="A806" s="176"/>
      <c r="B806" s="176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</row>
    <row r="807" spans="1:18" s="69" customFormat="1" ht="26.1" customHeight="1">
      <c r="A807" s="176"/>
      <c r="B807" s="176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</row>
    <row r="808" spans="1:18" s="69" customFormat="1" ht="26.1" customHeight="1">
      <c r="A808" s="201"/>
      <c r="B808" s="202"/>
      <c r="C808" s="24"/>
      <c r="D808" s="24"/>
      <c r="E808" s="24"/>
      <c r="F808" s="24"/>
      <c r="G808" s="24"/>
      <c r="H808" s="24"/>
      <c r="I808" s="24"/>
      <c r="J808" s="24"/>
      <c r="K808" s="175"/>
      <c r="L808" s="175"/>
      <c r="M808" s="175"/>
      <c r="N808" s="175"/>
      <c r="O808" s="175"/>
      <c r="P808" s="175"/>
      <c r="Q808" s="24"/>
      <c r="R808" s="24"/>
    </row>
    <row r="809" spans="1:18" s="24" customFormat="1" ht="26.1" customHeight="1">
      <c r="A809" s="176"/>
      <c r="B809" s="177"/>
      <c r="K809" s="69"/>
      <c r="L809" s="69"/>
      <c r="M809" s="69"/>
      <c r="N809" s="69"/>
      <c r="O809" s="69"/>
      <c r="P809" s="69"/>
      <c r="Q809" s="69"/>
      <c r="R809" s="69"/>
    </row>
    <row r="810" spans="1:18" s="24" customFormat="1" ht="30.75" customHeight="1">
      <c r="A810" s="176"/>
      <c r="B810" s="176"/>
      <c r="K810" s="69"/>
      <c r="L810" s="69"/>
      <c r="M810" s="69"/>
      <c r="N810" s="69"/>
      <c r="O810" s="69"/>
      <c r="P810" s="69"/>
      <c r="Q810" s="69"/>
      <c r="R810" s="69"/>
    </row>
    <row r="811" spans="1:18" s="69" customFormat="1" ht="26.1" customHeight="1">
      <c r="A811" s="176"/>
      <c r="B811" s="176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</row>
    <row r="812" spans="1:18" s="24" customFormat="1" ht="26.1" customHeight="1">
      <c r="A812" s="176"/>
      <c r="B812" s="176"/>
      <c r="K812" s="69"/>
      <c r="L812" s="69"/>
      <c r="M812" s="69"/>
      <c r="N812" s="69"/>
      <c r="O812" s="69"/>
      <c r="P812" s="69"/>
      <c r="Q812" s="69"/>
      <c r="R812" s="69"/>
    </row>
    <row r="813" spans="1:18" s="69" customFormat="1" ht="26.1" customHeight="1">
      <c r="A813" s="176"/>
      <c r="B813" s="177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</row>
    <row r="814" spans="1:18" s="24" customFormat="1" ht="26.1" customHeight="1">
      <c r="A814" s="176"/>
      <c r="B814" s="177"/>
      <c r="K814" s="69"/>
      <c r="L814" s="69"/>
      <c r="M814" s="69"/>
      <c r="N814" s="69"/>
      <c r="O814" s="69"/>
      <c r="P814" s="69"/>
    </row>
    <row r="815" spans="1:18" s="69" customFormat="1" ht="26.1" customHeight="1">
      <c r="A815" s="176"/>
      <c r="B815" s="176"/>
      <c r="C815" s="24"/>
      <c r="D815" s="24"/>
      <c r="E815" s="24"/>
      <c r="F815" s="24"/>
      <c r="G815" s="24"/>
      <c r="H815" s="24"/>
      <c r="I815" s="24"/>
      <c r="J815" s="24"/>
    </row>
    <row r="816" spans="1:18" s="123" customFormat="1" ht="32.25" customHeight="1">
      <c r="A816" s="228"/>
      <c r="B816" s="249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69"/>
      <c r="R816" s="69"/>
    </row>
    <row r="817" spans="1:18" s="69" customFormat="1" ht="26.1" customHeight="1">
      <c r="A817" s="176"/>
      <c r="B817" s="176"/>
      <c r="C817" s="24"/>
      <c r="D817" s="24"/>
      <c r="E817" s="24"/>
      <c r="F817" s="24"/>
      <c r="G817" s="24"/>
      <c r="H817" s="24"/>
      <c r="I817" s="24"/>
      <c r="J817" s="24"/>
      <c r="Q817" s="24"/>
      <c r="R817" s="24"/>
    </row>
    <row r="818" spans="1:18" s="69" customFormat="1" ht="31.5" customHeight="1">
      <c r="A818" s="176"/>
      <c r="B818" s="177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</row>
    <row r="819" spans="1:18" s="24" customFormat="1" ht="26.1" customHeight="1">
      <c r="A819" s="176"/>
      <c r="B819" s="177"/>
      <c r="K819" s="69"/>
      <c r="L819" s="69"/>
      <c r="M819" s="69"/>
      <c r="N819" s="69"/>
      <c r="O819" s="69"/>
      <c r="P819" s="69"/>
      <c r="Q819" s="69"/>
      <c r="R819" s="69"/>
    </row>
    <row r="820" spans="1:18" s="69" customFormat="1" ht="26.1" customHeight="1">
      <c r="A820" s="176"/>
      <c r="B820" s="176"/>
      <c r="C820" s="24"/>
      <c r="D820" s="24"/>
      <c r="E820" s="24"/>
      <c r="F820" s="24"/>
      <c r="G820" s="24"/>
      <c r="H820" s="24"/>
      <c r="I820" s="24"/>
      <c r="J820" s="24"/>
    </row>
    <row r="821" spans="1:18" s="69" customFormat="1" ht="26.1" customHeight="1">
      <c r="A821" s="176"/>
      <c r="B821" s="177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123"/>
      <c r="R821" s="123"/>
    </row>
    <row r="822" spans="1:18" s="24" customFormat="1" ht="26.1" customHeight="1">
      <c r="A822" s="176"/>
      <c r="B822" s="176"/>
      <c r="K822" s="69"/>
      <c r="L822" s="69"/>
      <c r="M822" s="69"/>
      <c r="N822" s="69"/>
      <c r="O822" s="69"/>
      <c r="P822" s="69"/>
      <c r="Q822" s="69"/>
      <c r="R822" s="69"/>
    </row>
    <row r="823" spans="1:18" s="24" customFormat="1" ht="26.1" customHeight="1">
      <c r="A823" s="176"/>
      <c r="B823" s="177"/>
    </row>
    <row r="824" spans="1:18" s="24" customFormat="1" ht="26.1" customHeight="1">
      <c r="A824" s="176"/>
      <c r="B824" s="177"/>
    </row>
    <row r="825" spans="1:18" s="69" customFormat="1" ht="26.1" customHeight="1">
      <c r="A825" s="176"/>
      <c r="B825" s="176"/>
      <c r="C825" s="24"/>
      <c r="D825" s="24"/>
      <c r="E825" s="24"/>
      <c r="F825" s="24"/>
      <c r="G825" s="24"/>
      <c r="H825" s="24"/>
      <c r="I825" s="24"/>
      <c r="J825" s="24"/>
    </row>
    <row r="826" spans="1:18" s="24" customFormat="1" ht="26.1" customHeight="1">
      <c r="A826" s="176"/>
      <c r="B826" s="177"/>
      <c r="K826" s="69"/>
      <c r="L826" s="69"/>
      <c r="M826" s="69"/>
      <c r="N826" s="69"/>
      <c r="O826" s="69"/>
      <c r="P826" s="69"/>
      <c r="Q826" s="69"/>
      <c r="R826" s="69"/>
    </row>
    <row r="827" spans="1:18" s="73" customFormat="1" ht="26.1" customHeight="1">
      <c r="A827" s="176"/>
      <c r="B827" s="176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69"/>
      <c r="R827" s="69"/>
    </row>
    <row r="828" spans="1:18" s="69" customFormat="1" ht="26.1" customHeight="1">
      <c r="A828" s="176"/>
      <c r="B828" s="176"/>
      <c r="C828" s="24"/>
      <c r="D828" s="24"/>
      <c r="E828" s="24"/>
      <c r="F828" s="24"/>
      <c r="G828" s="24"/>
      <c r="H828" s="24"/>
      <c r="I828" s="24"/>
      <c r="J828" s="24"/>
    </row>
    <row r="829" spans="1:18" s="69" customFormat="1" ht="26.1" customHeight="1">
      <c r="A829" s="176"/>
      <c r="B829" s="177"/>
      <c r="C829" s="24"/>
      <c r="D829" s="24"/>
      <c r="E829" s="24"/>
      <c r="F829" s="24"/>
      <c r="G829" s="24"/>
      <c r="H829" s="24"/>
      <c r="I829" s="24"/>
      <c r="J829" s="24"/>
    </row>
    <row r="830" spans="1:18" s="24" customFormat="1" ht="26.1" customHeight="1">
      <c r="A830" s="176"/>
      <c r="B830" s="177"/>
      <c r="K830" s="69"/>
      <c r="L830" s="69"/>
      <c r="M830" s="69"/>
      <c r="N830" s="69"/>
      <c r="O830" s="69"/>
      <c r="P830" s="69"/>
      <c r="Q830" s="69"/>
      <c r="R830" s="69"/>
    </row>
    <row r="831" spans="1:18" s="24" customFormat="1" ht="31.5" customHeight="1">
      <c r="A831" s="176"/>
      <c r="B831" s="176"/>
      <c r="I831" s="123"/>
      <c r="J831" s="123"/>
      <c r="K831" s="123"/>
      <c r="L831" s="123"/>
      <c r="M831" s="123"/>
      <c r="N831" s="123"/>
      <c r="O831" s="123"/>
      <c r="P831" s="123"/>
      <c r="Q831" s="69"/>
      <c r="R831" s="69"/>
    </row>
    <row r="832" spans="1:18" s="24" customFormat="1" ht="30.75" customHeight="1">
      <c r="A832" s="176"/>
      <c r="B832" s="177"/>
      <c r="K832" s="69"/>
      <c r="L832" s="69"/>
      <c r="M832" s="69"/>
      <c r="N832" s="69"/>
      <c r="O832" s="69"/>
      <c r="P832" s="69"/>
    </row>
    <row r="833" spans="1:23" s="69" customFormat="1" ht="30.75" customHeight="1">
      <c r="A833" s="176"/>
      <c r="B833" s="177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</row>
    <row r="834" spans="1:23" s="69" customFormat="1" ht="26.1" customHeight="1">
      <c r="A834" s="176"/>
      <c r="B834" s="17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</row>
    <row r="835" spans="1:23" s="69" customFormat="1" ht="26.1" customHeight="1">
      <c r="A835" s="201"/>
      <c r="B835" s="201"/>
      <c r="C835" s="123"/>
      <c r="D835" s="123"/>
      <c r="E835" s="123"/>
      <c r="F835" s="123"/>
      <c r="G835" s="123"/>
      <c r="H835" s="123"/>
      <c r="I835" s="24"/>
      <c r="J835" s="24"/>
    </row>
    <row r="836" spans="1:23" s="69" customFormat="1" ht="26.1" customHeight="1">
      <c r="A836" s="176"/>
      <c r="B836" s="177"/>
      <c r="C836" s="24"/>
      <c r="D836" s="24"/>
      <c r="E836" s="24"/>
      <c r="F836" s="24"/>
      <c r="G836" s="24"/>
      <c r="H836" s="24"/>
      <c r="I836" s="24"/>
      <c r="J836" s="24"/>
      <c r="Q836" s="24"/>
      <c r="R836" s="24"/>
    </row>
    <row r="837" spans="1:23" s="69" customFormat="1" ht="26.1" customHeight="1">
      <c r="A837" s="176"/>
      <c r="B837" s="176"/>
      <c r="C837" s="24"/>
      <c r="D837" s="24"/>
      <c r="E837" s="24"/>
      <c r="F837" s="24"/>
      <c r="G837" s="24"/>
      <c r="H837" s="24"/>
      <c r="I837" s="24"/>
      <c r="J837" s="24"/>
    </row>
    <row r="838" spans="1:23" s="24" customFormat="1" ht="26.1" customHeight="1">
      <c r="A838" s="176"/>
      <c r="B838" s="176"/>
      <c r="K838" s="69"/>
      <c r="L838" s="69"/>
      <c r="M838" s="69"/>
      <c r="N838" s="69"/>
      <c r="O838" s="69"/>
      <c r="P838" s="69"/>
    </row>
    <row r="839" spans="1:23" s="69" customFormat="1" ht="26.1" customHeight="1">
      <c r="A839" s="176"/>
      <c r="B839" s="177"/>
      <c r="C839" s="24"/>
      <c r="D839" s="24"/>
      <c r="E839" s="24"/>
      <c r="F839" s="24"/>
      <c r="G839" s="24"/>
      <c r="H839" s="24"/>
      <c r="I839" s="24"/>
      <c r="J839" s="24"/>
    </row>
    <row r="840" spans="1:23" s="24" customFormat="1" ht="26.1" customHeight="1">
      <c r="A840" s="170"/>
      <c r="B840" s="171"/>
      <c r="K840" s="69"/>
      <c r="L840" s="69"/>
      <c r="M840" s="69"/>
      <c r="N840" s="69"/>
      <c r="O840" s="69"/>
      <c r="P840" s="69"/>
      <c r="Q840" s="69"/>
      <c r="R840" s="69"/>
    </row>
    <row r="841" spans="1:23" s="123" customFormat="1" ht="26.1" customHeight="1">
      <c r="A841" s="170"/>
      <c r="B841" s="171"/>
      <c r="C841" s="24"/>
      <c r="D841" s="24"/>
      <c r="E841" s="24"/>
      <c r="F841" s="24"/>
      <c r="G841" s="24"/>
      <c r="H841" s="24"/>
      <c r="I841" s="24"/>
      <c r="J841" s="24"/>
      <c r="K841" s="69"/>
      <c r="L841" s="69"/>
      <c r="M841" s="69"/>
      <c r="N841" s="69"/>
      <c r="O841" s="69"/>
      <c r="P841" s="69"/>
      <c r="Q841" s="24"/>
      <c r="R841" s="24"/>
      <c r="S841" s="24"/>
      <c r="T841" s="24"/>
      <c r="U841" s="24"/>
      <c r="V841" s="24"/>
      <c r="W841" s="24"/>
    </row>
    <row r="842" spans="1:23" s="24" customFormat="1" ht="26.1" customHeight="1">
      <c r="A842" s="185"/>
      <c r="B842" s="186"/>
      <c r="K842" s="22" t="e">
        <f>#REF!</f>
        <v>#REF!</v>
      </c>
    </row>
    <row r="843" spans="1:23" s="69" customFormat="1" ht="26.1" customHeight="1">
      <c r="A843" s="199"/>
      <c r="B843" s="200"/>
      <c r="C843" s="24"/>
      <c r="D843" s="24"/>
      <c r="E843" s="24"/>
      <c r="F843" s="24"/>
      <c r="G843" s="24"/>
      <c r="H843" s="24"/>
      <c r="I843" s="24"/>
      <c r="J843" s="24"/>
      <c r="Q843" s="24"/>
      <c r="R843" s="24"/>
    </row>
    <row r="844" spans="1:23" s="69" customFormat="1" ht="26.1" customHeight="1">
      <c r="A844" s="203"/>
      <c r="B844" s="204"/>
      <c r="C844" s="24"/>
      <c r="D844" s="24"/>
      <c r="E844" s="24"/>
      <c r="F844" s="24"/>
      <c r="G844" s="24"/>
      <c r="H844" s="24"/>
      <c r="I844" s="24"/>
      <c r="J844" s="24"/>
      <c r="Q844" s="24"/>
      <c r="R844" s="24"/>
    </row>
    <row r="845" spans="1:23" s="69" customFormat="1" ht="43.5" customHeight="1">
      <c r="A845" s="185"/>
      <c r="B845" s="186"/>
      <c r="C845" s="24"/>
      <c r="D845" s="24"/>
      <c r="E845" s="24"/>
      <c r="F845" s="24"/>
      <c r="G845" s="24"/>
      <c r="H845" s="24"/>
      <c r="I845" s="24"/>
      <c r="J845" s="24"/>
      <c r="Q845" s="24"/>
      <c r="R845" s="24"/>
    </row>
    <row r="846" spans="1:23" s="69" customFormat="1" ht="31.5" customHeight="1">
      <c r="A846" s="176"/>
      <c r="B846" s="176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</row>
    <row r="847" spans="1:23" s="69" customFormat="1" ht="26.1" customHeight="1">
      <c r="A847" s="176"/>
      <c r="B847" s="177"/>
      <c r="C847" s="24"/>
      <c r="D847" s="24"/>
      <c r="E847" s="24"/>
      <c r="F847" s="24"/>
      <c r="G847" s="24"/>
      <c r="H847" s="24"/>
      <c r="I847" s="24"/>
      <c r="J847" s="24"/>
    </row>
    <row r="848" spans="1:23" s="24" customFormat="1" ht="26.1" customHeight="1">
      <c r="A848" s="176"/>
      <c r="B848" s="177"/>
      <c r="Q848" s="69"/>
      <c r="R848" s="69"/>
    </row>
    <row r="849" spans="1:23" s="69" customFormat="1" ht="26.1" customHeight="1">
      <c r="A849" s="176"/>
      <c r="B849" s="177"/>
      <c r="C849" s="24"/>
      <c r="D849" s="24"/>
      <c r="E849" s="24"/>
      <c r="F849" s="24"/>
      <c r="G849" s="24"/>
      <c r="H849" s="24"/>
      <c r="I849" s="24"/>
      <c r="J849" s="24"/>
    </row>
    <row r="850" spans="1:23" s="24" customFormat="1" ht="26.1" customHeight="1">
      <c r="A850" s="176"/>
      <c r="B850" s="176"/>
      <c r="K850" s="69"/>
      <c r="L850" s="69"/>
      <c r="M850" s="69"/>
      <c r="N850" s="69"/>
      <c r="O850" s="69"/>
      <c r="P850" s="69"/>
      <c r="Q850" s="69"/>
      <c r="R850" s="69"/>
      <c r="S850" s="123"/>
      <c r="T850" s="123"/>
      <c r="U850" s="123"/>
      <c r="V850" s="123"/>
      <c r="W850" s="123"/>
    </row>
    <row r="851" spans="1:23" s="69" customFormat="1" ht="33.75" customHeight="1">
      <c r="A851" s="176"/>
      <c r="B851" s="177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</row>
    <row r="852" spans="1:23" s="24" customFormat="1" ht="34.5" customHeight="1">
      <c r="A852" s="176"/>
      <c r="B852" s="176"/>
    </row>
    <row r="853" spans="1:23" s="69" customFormat="1" ht="45" customHeight="1">
      <c r="A853" s="176"/>
      <c r="B853" s="177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</row>
    <row r="854" spans="1:23" s="123" customFormat="1" ht="26.1" customHeight="1">
      <c r="A854" s="176"/>
      <c r="B854" s="177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69"/>
      <c r="R854" s="69"/>
      <c r="S854" s="24"/>
      <c r="T854" s="24"/>
      <c r="U854" s="24"/>
      <c r="V854" s="24"/>
      <c r="W854" s="24"/>
    </row>
    <row r="855" spans="1:23" s="24" customFormat="1" ht="26.1" customHeight="1">
      <c r="A855" s="176"/>
      <c r="B855" s="176"/>
      <c r="Q855" s="69"/>
      <c r="R855" s="69"/>
    </row>
    <row r="856" spans="1:23" s="24" customFormat="1" ht="26.1" customHeight="1">
      <c r="A856" s="176">
        <v>1.2375</v>
      </c>
      <c r="B856" s="176"/>
    </row>
    <row r="857" spans="1:23" s="24" customFormat="1" ht="26.1" customHeight="1">
      <c r="A857" s="176"/>
      <c r="B857" s="176"/>
      <c r="K857" s="69"/>
      <c r="L857" s="69"/>
      <c r="M857" s="69"/>
      <c r="N857" s="69"/>
      <c r="O857" s="69"/>
      <c r="P857" s="69"/>
      <c r="Q857" s="69"/>
      <c r="R857" s="69"/>
    </row>
    <row r="858" spans="1:23" s="24" customFormat="1" ht="26.1" customHeight="1">
      <c r="A858" s="176"/>
      <c r="B858" s="176"/>
      <c r="K858" s="69"/>
      <c r="L858" s="69"/>
      <c r="M858" s="69"/>
      <c r="N858" s="69"/>
      <c r="O858" s="69"/>
      <c r="P858" s="69"/>
      <c r="Q858" s="69"/>
      <c r="R858" s="69"/>
    </row>
    <row r="859" spans="1:23" s="24" customFormat="1" ht="26.1" customHeight="1">
      <c r="A859" s="176"/>
      <c r="B859" s="176"/>
      <c r="K859" s="69"/>
      <c r="L859" s="69"/>
      <c r="M859" s="69"/>
      <c r="N859" s="69"/>
      <c r="O859" s="69"/>
      <c r="P859" s="69"/>
      <c r="Q859" s="69"/>
      <c r="R859" s="69"/>
    </row>
    <row r="860" spans="1:23" s="69" customFormat="1" ht="26.1" customHeight="1">
      <c r="A860" s="176"/>
      <c r="B860" s="176"/>
      <c r="C860" s="24"/>
      <c r="D860" s="24"/>
      <c r="E860" s="24"/>
      <c r="F860" s="24"/>
      <c r="G860" s="24"/>
      <c r="H860" s="24"/>
      <c r="I860" s="24"/>
      <c r="J860" s="24"/>
    </row>
    <row r="861" spans="1:23" s="24" customFormat="1" ht="26.1" customHeight="1">
      <c r="A861" s="176"/>
      <c r="B861" s="177"/>
      <c r="K861" s="69"/>
      <c r="L861" s="69"/>
      <c r="M861" s="69"/>
      <c r="N861" s="69"/>
      <c r="O861" s="69"/>
      <c r="P861" s="69"/>
      <c r="Q861" s="69"/>
      <c r="R861" s="69"/>
    </row>
    <row r="862" spans="1:23" s="24" customFormat="1" ht="26.1" customHeight="1">
      <c r="A862" s="176"/>
      <c r="B862" s="177"/>
    </row>
    <row r="863" spans="1:23" s="69" customFormat="1" ht="26.1" customHeight="1">
      <c r="A863" s="176"/>
      <c r="B863" s="177"/>
      <c r="C863" s="24"/>
      <c r="D863" s="24"/>
      <c r="E863" s="24"/>
      <c r="F863" s="24"/>
      <c r="G863" s="24"/>
      <c r="H863" s="24"/>
      <c r="I863" s="24"/>
      <c r="J863" s="24"/>
      <c r="Q863" s="24"/>
      <c r="R863" s="24"/>
      <c r="S863" s="88"/>
      <c r="T863" s="88"/>
      <c r="U863" s="88"/>
      <c r="V863" s="88"/>
      <c r="W863" s="88"/>
    </row>
    <row r="864" spans="1:23" s="69" customFormat="1" ht="26.1" customHeight="1">
      <c r="A864" s="176"/>
      <c r="B864" s="177"/>
      <c r="C864" s="24"/>
      <c r="D864" s="24"/>
      <c r="E864" s="24"/>
      <c r="F864" s="24"/>
      <c r="G864" s="24"/>
      <c r="H864" s="24"/>
      <c r="I864" s="24"/>
      <c r="J864" s="24"/>
    </row>
    <row r="865" spans="1:23" s="88" customFormat="1" ht="26.1" customHeight="1">
      <c r="A865" s="176"/>
      <c r="B865" s="177"/>
      <c r="C865" s="24"/>
      <c r="D865" s="24"/>
      <c r="E865" s="24"/>
      <c r="F865" s="24"/>
      <c r="G865" s="24"/>
      <c r="H865" s="24"/>
      <c r="I865" s="24"/>
      <c r="J865" s="24"/>
      <c r="K865" s="69"/>
      <c r="L865" s="69"/>
      <c r="M865" s="69"/>
      <c r="N865" s="69"/>
      <c r="O865" s="69"/>
      <c r="P865" s="69"/>
      <c r="Q865" s="24"/>
      <c r="R865" s="24"/>
      <c r="S865" s="69"/>
      <c r="T865" s="69"/>
      <c r="U865" s="69"/>
      <c r="V865" s="69"/>
      <c r="W865" s="69"/>
    </row>
    <row r="866" spans="1:23" s="69" customFormat="1" ht="26.1" customHeight="1">
      <c r="A866" s="176"/>
      <c r="B866" s="176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</row>
    <row r="867" spans="1:23" s="24" customFormat="1" ht="38.25" customHeight="1">
      <c r="A867" s="176"/>
      <c r="B867" s="177"/>
      <c r="K867" s="69"/>
      <c r="L867" s="69"/>
      <c r="M867" s="69"/>
      <c r="N867" s="69"/>
      <c r="O867" s="69"/>
      <c r="P867" s="69"/>
    </row>
    <row r="868" spans="1:23" s="69" customFormat="1" ht="26.1" customHeight="1">
      <c r="A868" s="176"/>
      <c r="B868" s="177"/>
      <c r="C868" s="24"/>
      <c r="D868" s="24"/>
      <c r="E868" s="24"/>
      <c r="F868" s="24"/>
      <c r="G868" s="24"/>
      <c r="H868" s="24"/>
      <c r="I868" s="24"/>
      <c r="J868" s="24"/>
    </row>
    <row r="869" spans="1:23" s="69" customFormat="1" ht="33.75" customHeight="1">
      <c r="A869" s="176"/>
      <c r="B869" s="177"/>
      <c r="C869" s="24"/>
      <c r="D869" s="24"/>
      <c r="E869" s="24"/>
      <c r="F869" s="24"/>
      <c r="G869" s="24"/>
      <c r="H869" s="24"/>
      <c r="I869" s="24"/>
      <c r="J869" s="24"/>
      <c r="Q869" s="123"/>
      <c r="R869" s="123"/>
    </row>
    <row r="870" spans="1:23" s="24" customFormat="1" ht="26.1" customHeight="1">
      <c r="A870" s="176"/>
      <c r="B870" s="176"/>
      <c r="K870" s="69"/>
      <c r="L870" s="69"/>
      <c r="M870" s="69"/>
      <c r="N870" s="69"/>
      <c r="O870" s="69"/>
      <c r="P870" s="69"/>
      <c r="Q870" s="69"/>
      <c r="R870" s="69"/>
    </row>
    <row r="871" spans="1:23" s="69" customFormat="1" ht="26.1" customHeight="1">
      <c r="A871" s="176"/>
      <c r="B871" s="177"/>
      <c r="C871" s="24"/>
      <c r="D871" s="24"/>
      <c r="E871" s="24"/>
      <c r="F871" s="24"/>
      <c r="G871" s="24"/>
      <c r="H871" s="24"/>
      <c r="I871" s="24"/>
      <c r="J871" s="24"/>
    </row>
    <row r="872" spans="1:23" s="69" customFormat="1" ht="26.1" customHeight="1">
      <c r="A872" s="176"/>
      <c r="B872" s="177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</row>
    <row r="873" spans="1:23" s="69" customFormat="1" ht="26.1" customHeight="1">
      <c r="A873" s="176"/>
      <c r="B873" s="177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</row>
    <row r="874" spans="1:23" s="69" customFormat="1" ht="26.1" customHeight="1">
      <c r="A874" s="176"/>
      <c r="B874" s="177"/>
      <c r="C874" s="24"/>
      <c r="D874" s="24"/>
      <c r="E874" s="24"/>
      <c r="F874" s="24"/>
      <c r="G874" s="24"/>
      <c r="H874" s="24"/>
      <c r="I874" s="24"/>
      <c r="J874" s="24"/>
      <c r="S874" s="88"/>
      <c r="T874" s="88"/>
      <c r="U874" s="88"/>
      <c r="V874" s="88"/>
      <c r="W874" s="88"/>
    </row>
    <row r="875" spans="1:23" s="69" customFormat="1" ht="26.1" customHeight="1">
      <c r="A875" s="176"/>
      <c r="B875" s="177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</row>
    <row r="876" spans="1:23" s="24" customFormat="1" ht="26.1" customHeight="1">
      <c r="A876" s="176"/>
      <c r="B876" s="176"/>
      <c r="K876" s="69"/>
      <c r="L876" s="69"/>
      <c r="M876" s="69"/>
      <c r="N876" s="69"/>
      <c r="O876" s="69"/>
      <c r="P876" s="69"/>
    </row>
    <row r="877" spans="1:23" s="24" customFormat="1" ht="30.75" customHeight="1">
      <c r="A877" s="176"/>
      <c r="B877" s="176"/>
    </row>
    <row r="878" spans="1:23" s="24" customFormat="1" ht="26.1" customHeight="1">
      <c r="A878" s="176"/>
      <c r="B878" s="177"/>
      <c r="K878" s="69"/>
      <c r="L878" s="69"/>
      <c r="M878" s="69"/>
      <c r="N878" s="69"/>
      <c r="O878" s="69"/>
      <c r="P878" s="69"/>
      <c r="Q878" s="69"/>
      <c r="R878" s="69"/>
    </row>
    <row r="879" spans="1:23" s="69" customFormat="1" ht="26.1" customHeight="1">
      <c r="A879" s="176"/>
      <c r="B879" s="176"/>
      <c r="C879" s="24"/>
      <c r="D879" s="24"/>
      <c r="E879" s="24"/>
      <c r="F879" s="24"/>
      <c r="G879" s="24"/>
      <c r="H879" s="24"/>
      <c r="I879" s="123"/>
      <c r="J879" s="123"/>
      <c r="K879" s="123"/>
      <c r="L879" s="123"/>
      <c r="M879" s="123"/>
      <c r="N879" s="123"/>
      <c r="O879" s="123"/>
      <c r="P879" s="123"/>
      <c r="Q879" s="24"/>
      <c r="R879" s="24"/>
    </row>
    <row r="880" spans="1:23" s="24" customFormat="1" ht="26.1" customHeight="1">
      <c r="A880" s="176"/>
      <c r="B880" s="177"/>
      <c r="K880" s="69"/>
      <c r="L880" s="69"/>
      <c r="M880" s="69"/>
      <c r="N880" s="69"/>
      <c r="O880" s="69"/>
      <c r="P880" s="69"/>
      <c r="Q880" s="73"/>
      <c r="R880" s="73"/>
    </row>
    <row r="881" spans="1:18" s="69" customFormat="1" ht="26.1" customHeight="1">
      <c r="A881" s="176"/>
      <c r="B881" s="176"/>
      <c r="C881" s="24"/>
      <c r="D881" s="24"/>
      <c r="E881" s="24"/>
      <c r="F881" s="24"/>
      <c r="G881" s="24"/>
      <c r="H881" s="24"/>
      <c r="I881" s="24"/>
      <c r="J881" s="24"/>
    </row>
    <row r="882" spans="1:18" s="69" customFormat="1" ht="26.1" customHeight="1">
      <c r="A882" s="176"/>
      <c r="B882" s="177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</row>
    <row r="883" spans="1:18" s="69" customFormat="1" ht="26.1" customHeight="1">
      <c r="A883" s="201"/>
      <c r="B883" s="201"/>
      <c r="C883" s="123"/>
      <c r="D883" s="123"/>
      <c r="E883" s="123"/>
      <c r="F883" s="123"/>
      <c r="G883" s="123"/>
      <c r="H883" s="123"/>
      <c r="I883" s="24"/>
      <c r="J883" s="24"/>
      <c r="Q883" s="24"/>
      <c r="R883" s="24"/>
    </row>
    <row r="884" spans="1:18" s="24" customFormat="1" ht="26.1" customHeight="1">
      <c r="A884" s="176"/>
      <c r="B884" s="177"/>
      <c r="K884" s="69"/>
      <c r="L884" s="69"/>
      <c r="M884" s="69"/>
      <c r="N884" s="69"/>
      <c r="O884" s="69"/>
      <c r="P884" s="69"/>
    </row>
    <row r="885" spans="1:18" s="69" customFormat="1" ht="26.1" customHeight="1">
      <c r="A885" s="176"/>
      <c r="B885" s="177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</row>
    <row r="886" spans="1:18" s="24" customFormat="1" ht="26.1" customHeight="1">
      <c r="A886" s="176"/>
      <c r="B886" s="176"/>
      <c r="Q886" s="69"/>
      <c r="R886" s="69"/>
    </row>
    <row r="887" spans="1:18" s="69" customFormat="1" ht="31.5" customHeight="1">
      <c r="A887" s="176"/>
      <c r="B887" s="177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</row>
    <row r="888" spans="1:18" s="69" customFormat="1" ht="26.1" customHeight="1">
      <c r="A888" s="176"/>
      <c r="B888" s="177"/>
      <c r="C888" s="24"/>
      <c r="D888" s="24"/>
      <c r="E888" s="24"/>
      <c r="F888" s="24"/>
      <c r="G888" s="24"/>
      <c r="H888" s="24"/>
      <c r="I888" s="24"/>
      <c r="J888" s="24"/>
    </row>
    <row r="889" spans="1:18" s="24" customFormat="1" ht="26.1" customHeight="1">
      <c r="A889" s="176"/>
      <c r="B889" s="176"/>
      <c r="Q889" s="69"/>
      <c r="R889" s="69"/>
    </row>
    <row r="890" spans="1:18" s="24" customFormat="1" ht="26.1" customHeight="1">
      <c r="A890" s="176"/>
      <c r="B890" s="176"/>
      <c r="K890" s="73"/>
      <c r="L890" s="73"/>
      <c r="M890" s="73"/>
      <c r="N890" s="73"/>
      <c r="O890" s="73"/>
      <c r="P890" s="73"/>
      <c r="Q890" s="69"/>
      <c r="R890" s="69"/>
    </row>
    <row r="891" spans="1:18" s="24" customFormat="1" ht="26.1" customHeight="1">
      <c r="A891" s="176"/>
      <c r="B891" s="176"/>
      <c r="K891" s="69"/>
      <c r="L891" s="69"/>
      <c r="M891" s="69"/>
      <c r="N891" s="69"/>
      <c r="O891" s="69"/>
      <c r="P891" s="69"/>
    </row>
    <row r="892" spans="1:18" s="69" customFormat="1" ht="26.1" customHeight="1">
      <c r="A892" s="176"/>
      <c r="B892" s="177"/>
      <c r="C892" s="24"/>
      <c r="D892" s="24"/>
      <c r="E892" s="24"/>
      <c r="F892" s="24"/>
      <c r="G892" s="24"/>
      <c r="H892" s="24"/>
      <c r="I892" s="24"/>
      <c r="J892" s="24"/>
    </row>
    <row r="893" spans="1:18" s="24" customFormat="1" ht="26.1" customHeight="1">
      <c r="A893" s="176"/>
      <c r="B893" s="176"/>
    </row>
    <row r="894" spans="1:18" s="69" customFormat="1" ht="26.1" customHeight="1">
      <c r="A894" s="176"/>
      <c r="B894" s="177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</row>
    <row r="895" spans="1:18" s="69" customFormat="1" ht="26.1" customHeight="1">
      <c r="A895" s="176"/>
      <c r="B895" s="177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</row>
    <row r="896" spans="1:18" s="24" customFormat="1" ht="26.1" customHeight="1">
      <c r="A896" s="176"/>
      <c r="B896" s="177"/>
      <c r="K896" s="69"/>
      <c r="L896" s="69"/>
      <c r="M896" s="69"/>
      <c r="N896" s="69"/>
      <c r="O896" s="69"/>
      <c r="P896" s="69"/>
      <c r="Q896" s="69"/>
      <c r="R896" s="69"/>
    </row>
    <row r="897" spans="1:18" s="69" customFormat="1" ht="26.1" customHeight="1">
      <c r="A897" s="176"/>
      <c r="B897" s="176"/>
      <c r="C897" s="24"/>
      <c r="D897" s="24"/>
      <c r="E897" s="24"/>
      <c r="F897" s="24"/>
      <c r="G897" s="24"/>
      <c r="H897" s="24"/>
      <c r="I897" s="24"/>
      <c r="J897" s="24"/>
    </row>
    <row r="898" spans="1:18" s="24" customFormat="1" ht="26.1" customHeight="1">
      <c r="A898" s="176"/>
      <c r="B898" s="176"/>
      <c r="K898" s="69"/>
      <c r="L898" s="69"/>
      <c r="M898" s="69"/>
      <c r="N898" s="69"/>
      <c r="O898" s="69"/>
      <c r="P898" s="69"/>
      <c r="Q898" s="69"/>
      <c r="R898" s="69"/>
    </row>
    <row r="899" spans="1:18" s="24" customFormat="1" ht="26.1" customHeight="1">
      <c r="A899" s="176"/>
      <c r="B899" s="176"/>
      <c r="K899" s="69"/>
      <c r="L899" s="69"/>
      <c r="M899" s="69"/>
      <c r="N899" s="69"/>
      <c r="O899" s="69"/>
      <c r="P899" s="69"/>
      <c r="Q899" s="69"/>
      <c r="R899" s="69"/>
    </row>
    <row r="900" spans="1:18" s="69" customFormat="1" ht="26.1" customHeight="1">
      <c r="A900" s="176"/>
      <c r="B900" s="177"/>
      <c r="C900" s="24"/>
      <c r="D900" s="24"/>
      <c r="E900" s="24"/>
      <c r="F900" s="24"/>
      <c r="G900" s="24"/>
      <c r="H900" s="24"/>
      <c r="I900" s="24"/>
      <c r="J900" s="24"/>
    </row>
    <row r="901" spans="1:18" s="24" customFormat="1" ht="26.1" customHeight="1">
      <c r="A901" s="176"/>
      <c r="B901" s="177"/>
    </row>
    <row r="902" spans="1:18" s="69" customFormat="1" ht="26.1" customHeight="1">
      <c r="A902" s="176"/>
      <c r="B902" s="177"/>
      <c r="C902" s="24"/>
      <c r="D902" s="24"/>
      <c r="E902" s="24"/>
      <c r="F902" s="24"/>
      <c r="G902" s="24"/>
      <c r="H902" s="24"/>
      <c r="I902" s="24"/>
      <c r="J902" s="24"/>
    </row>
    <row r="903" spans="1:18" s="69" customFormat="1" ht="26.1" customHeight="1">
      <c r="A903" s="176"/>
      <c r="B903" s="177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123"/>
      <c r="R903" s="123"/>
    </row>
    <row r="904" spans="1:18" s="24" customFormat="1" ht="26.1" customHeight="1">
      <c r="A904" s="176"/>
      <c r="B904" s="177"/>
      <c r="I904" s="123"/>
      <c r="J904" s="123"/>
      <c r="Q904" s="69"/>
      <c r="R904" s="69"/>
    </row>
    <row r="905" spans="1:18" s="69" customFormat="1" ht="26.1" customHeight="1">
      <c r="A905" s="176"/>
      <c r="B905" s="176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</row>
    <row r="906" spans="1:18" s="88" customFormat="1" ht="26.1" customHeight="1">
      <c r="A906" s="176"/>
      <c r="B906" s="177"/>
      <c r="C906" s="24"/>
      <c r="D906" s="24"/>
      <c r="E906" s="24"/>
      <c r="F906" s="24"/>
      <c r="G906" s="24"/>
      <c r="H906" s="24"/>
      <c r="I906" s="24"/>
      <c r="J906" s="24"/>
      <c r="K906" s="69"/>
      <c r="L906" s="69"/>
      <c r="M906" s="69"/>
      <c r="N906" s="69"/>
      <c r="O906" s="69"/>
      <c r="P906" s="69"/>
      <c r="Q906" s="69"/>
      <c r="R906" s="69"/>
    </row>
    <row r="907" spans="1:18" s="24" customFormat="1" ht="26.1" customHeight="1">
      <c r="A907" s="176"/>
      <c r="B907" s="176"/>
      <c r="K907" s="69"/>
      <c r="L907" s="69"/>
      <c r="M907" s="69"/>
      <c r="N907" s="69"/>
      <c r="O907" s="69"/>
      <c r="P907" s="69"/>
    </row>
    <row r="908" spans="1:18" s="24" customFormat="1" ht="26.1" customHeight="1">
      <c r="A908" s="201"/>
      <c r="B908" s="201"/>
      <c r="C908" s="123"/>
      <c r="D908" s="123"/>
      <c r="E908" s="123"/>
      <c r="F908" s="123"/>
      <c r="G908" s="123"/>
      <c r="H908" s="123"/>
      <c r="K908" s="69"/>
      <c r="L908" s="69"/>
      <c r="M908" s="69"/>
      <c r="N908" s="69"/>
      <c r="O908" s="69"/>
      <c r="P908" s="69"/>
    </row>
    <row r="909" spans="1:18" s="69" customFormat="1" ht="26.1" customHeight="1">
      <c r="A909" s="176"/>
      <c r="B909" s="176"/>
      <c r="C909" s="24"/>
      <c r="D909" s="24"/>
      <c r="E909" s="24"/>
      <c r="F909" s="24"/>
      <c r="G909" s="24"/>
      <c r="H909" s="24"/>
      <c r="I909" s="24"/>
      <c r="J909" s="24"/>
      <c r="Q909" s="24"/>
      <c r="R909" s="24"/>
    </row>
    <row r="910" spans="1:18" s="69" customFormat="1" ht="26.1" customHeight="1">
      <c r="A910" s="176"/>
      <c r="B910" s="177"/>
      <c r="C910" s="24"/>
      <c r="D910" s="24"/>
      <c r="E910" s="24"/>
      <c r="F910" s="24"/>
      <c r="G910" s="24"/>
      <c r="H910" s="24"/>
      <c r="I910" s="24"/>
      <c r="J910" s="24"/>
      <c r="Q910" s="24"/>
      <c r="R910" s="24"/>
    </row>
    <row r="911" spans="1:18" s="24" customFormat="1" ht="26.1" customHeight="1">
      <c r="A911" s="176"/>
      <c r="B911" s="177"/>
    </row>
    <row r="912" spans="1:18" s="24" customFormat="1" ht="26.1" customHeight="1">
      <c r="A912" s="176"/>
      <c r="B912" s="177"/>
      <c r="K912" s="69"/>
      <c r="L912" s="69"/>
      <c r="M912" s="69"/>
      <c r="N912" s="69"/>
      <c r="O912" s="69"/>
      <c r="P912" s="69"/>
    </row>
    <row r="913" spans="1:23" s="69" customFormat="1" ht="26.1" customHeight="1">
      <c r="A913" s="176"/>
      <c r="B913" s="177"/>
      <c r="C913" s="24"/>
      <c r="D913" s="24"/>
      <c r="E913" s="24"/>
      <c r="F913" s="24"/>
      <c r="G913" s="24"/>
      <c r="H913" s="24"/>
      <c r="I913" s="24"/>
      <c r="J913" s="24"/>
      <c r="K913" s="123"/>
      <c r="L913" s="123"/>
      <c r="M913" s="123"/>
      <c r="N913" s="123"/>
      <c r="O913" s="123"/>
      <c r="P913" s="123"/>
    </row>
    <row r="914" spans="1:23" s="69" customFormat="1" ht="26.1" customHeight="1">
      <c r="A914" s="176"/>
      <c r="B914" s="177"/>
      <c r="C914" s="24"/>
      <c r="D914" s="24"/>
      <c r="E914" s="24"/>
      <c r="F914" s="24"/>
      <c r="G914" s="24"/>
      <c r="H914" s="24"/>
      <c r="I914" s="24"/>
      <c r="J914" s="24"/>
      <c r="Q914" s="24"/>
      <c r="R914" s="24"/>
    </row>
    <row r="915" spans="1:23" s="69" customFormat="1" ht="32.25" customHeight="1">
      <c r="A915" s="176"/>
      <c r="B915" s="176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</row>
    <row r="916" spans="1:23" s="88" customFormat="1" ht="26.1" customHeight="1">
      <c r="A916" s="187"/>
      <c r="B916" s="219"/>
      <c r="C916" s="24"/>
      <c r="D916" s="24"/>
      <c r="E916" s="24"/>
      <c r="F916" s="24"/>
      <c r="G916" s="24"/>
      <c r="H916" s="24"/>
      <c r="I916" s="24"/>
      <c r="J916" s="24"/>
      <c r="K916" s="69"/>
      <c r="L916" s="69"/>
      <c r="M916" s="69"/>
      <c r="N916" s="69"/>
      <c r="O916" s="69"/>
      <c r="P916" s="69"/>
      <c r="S916" s="69"/>
      <c r="T916" s="69"/>
      <c r="U916" s="69"/>
      <c r="V916" s="69"/>
      <c r="W916" s="69"/>
    </row>
    <row r="917" spans="1:23" s="24" customFormat="1" ht="26.1" customHeight="1">
      <c r="A917" s="170"/>
      <c r="B917" s="170"/>
      <c r="I917" s="250"/>
      <c r="J917" s="250"/>
      <c r="Q917" s="69"/>
      <c r="R917" s="69"/>
    </row>
    <row r="918" spans="1:23" s="69" customFormat="1" ht="26.1" customHeight="1">
      <c r="A918" s="183"/>
      <c r="B918" s="18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</row>
    <row r="919" spans="1:23" s="24" customFormat="1" ht="26.1" customHeight="1">
      <c r="A919" s="187"/>
      <c r="B919" s="187"/>
      <c r="Q919" s="69"/>
      <c r="R919" s="69"/>
    </row>
    <row r="920" spans="1:23" s="88" customFormat="1" ht="45" customHeight="1">
      <c r="A920" s="187"/>
      <c r="B920" s="219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69"/>
      <c r="T920" s="69"/>
      <c r="U920" s="69"/>
      <c r="V920" s="69"/>
      <c r="W920" s="69"/>
    </row>
    <row r="921" spans="1:23" s="24" customFormat="1" ht="36.75" customHeight="1">
      <c r="A921" s="251"/>
      <c r="B921" s="251"/>
      <c r="C921" s="250"/>
      <c r="D921" s="250"/>
      <c r="E921" s="250"/>
      <c r="F921" s="250"/>
      <c r="G921" s="250"/>
      <c r="H921" s="250"/>
      <c r="Q921" s="69"/>
      <c r="R921" s="69"/>
    </row>
    <row r="922" spans="1:23" s="69" customFormat="1" ht="45.75" customHeight="1">
      <c r="A922" s="185"/>
      <c r="B922" s="185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</row>
    <row r="923" spans="1:23" s="24" customFormat="1" ht="26.1" customHeight="1">
      <c r="A923" s="176"/>
      <c r="B923" s="176"/>
      <c r="K923" s="69"/>
      <c r="L923" s="69"/>
      <c r="M923" s="69"/>
      <c r="N923" s="69"/>
      <c r="O923" s="69"/>
      <c r="P923" s="69"/>
    </row>
    <row r="924" spans="1:23" s="24" customFormat="1" ht="26.1" customHeight="1">
      <c r="A924" s="176"/>
      <c r="B924" s="176"/>
      <c r="Q924" s="69"/>
      <c r="R924" s="69"/>
    </row>
    <row r="925" spans="1:23" s="24" customFormat="1" ht="26.1" customHeight="1">
      <c r="A925" s="176"/>
      <c r="B925" s="176"/>
      <c r="Q925" s="69"/>
      <c r="R925" s="69"/>
      <c r="S925" s="123"/>
      <c r="T925" s="123"/>
      <c r="U925" s="123"/>
      <c r="V925" s="123"/>
      <c r="W925" s="123"/>
    </row>
    <row r="926" spans="1:23" s="24" customFormat="1" ht="26.1" customHeight="1">
      <c r="A926" s="176"/>
      <c r="B926" s="176"/>
      <c r="K926" s="88"/>
      <c r="L926" s="88"/>
      <c r="M926" s="88"/>
      <c r="N926" s="88"/>
      <c r="O926" s="88"/>
      <c r="P926" s="88"/>
      <c r="Q926" s="69"/>
      <c r="R926" s="69"/>
    </row>
    <row r="927" spans="1:23" s="24" customFormat="1" ht="26.1" customHeight="1">
      <c r="A927" s="176"/>
      <c r="B927" s="177"/>
      <c r="K927" s="69"/>
      <c r="L927" s="69"/>
      <c r="M927" s="69"/>
      <c r="N927" s="69"/>
      <c r="O927" s="69"/>
      <c r="P927" s="69"/>
      <c r="Q927" s="88"/>
      <c r="R927" s="88"/>
    </row>
    <row r="928" spans="1:23" s="24" customFormat="1" ht="26.1" customHeight="1">
      <c r="A928" s="176"/>
      <c r="B928" s="176"/>
      <c r="I928" s="123"/>
      <c r="J928" s="123"/>
      <c r="K928" s="69"/>
      <c r="L928" s="69"/>
      <c r="M928" s="69"/>
      <c r="N928" s="69"/>
      <c r="O928" s="69"/>
      <c r="P928" s="69"/>
      <c r="Q928" s="69"/>
      <c r="R928" s="69"/>
    </row>
    <row r="929" spans="1:23" s="69" customFormat="1" ht="26.1" customHeight="1">
      <c r="A929" s="176"/>
      <c r="B929" s="176"/>
      <c r="C929" s="24"/>
      <c r="D929" s="24"/>
      <c r="E929" s="24"/>
      <c r="F929" s="24"/>
      <c r="G929" s="24"/>
      <c r="H929" s="24"/>
      <c r="I929" s="24"/>
      <c r="J929" s="24"/>
      <c r="Q929" s="24"/>
      <c r="R929" s="24"/>
      <c r="S929" s="88"/>
      <c r="T929" s="88"/>
      <c r="U929" s="88"/>
      <c r="V929" s="88"/>
      <c r="W929" s="88"/>
    </row>
    <row r="930" spans="1:23" s="24" customFormat="1" ht="26.1" customHeight="1">
      <c r="A930" s="176"/>
      <c r="B930" s="177"/>
    </row>
    <row r="931" spans="1:23" s="69" customFormat="1" ht="26.1" customHeight="1">
      <c r="A931" s="176"/>
      <c r="B931" s="177"/>
      <c r="C931" s="24"/>
      <c r="D931" s="24"/>
      <c r="E931" s="24"/>
      <c r="F931" s="24"/>
      <c r="G931" s="24"/>
      <c r="H931" s="24"/>
      <c r="I931" s="24"/>
      <c r="J931" s="24"/>
      <c r="K931" s="190" t="e">
        <f>#REF!</f>
        <v>#REF!</v>
      </c>
      <c r="Q931" s="24"/>
      <c r="R931" s="24"/>
    </row>
    <row r="932" spans="1:23" s="69" customFormat="1" ht="26.1" customHeight="1">
      <c r="A932" s="201"/>
      <c r="B932" s="202"/>
      <c r="C932" s="123"/>
      <c r="D932" s="123"/>
      <c r="E932" s="123"/>
      <c r="F932" s="123"/>
      <c r="G932" s="123"/>
      <c r="H932" s="123"/>
      <c r="I932" s="24"/>
      <c r="J932" s="24"/>
    </row>
    <row r="933" spans="1:23" s="69" customFormat="1" ht="26.1" customHeight="1">
      <c r="A933" s="176"/>
      <c r="B933" s="177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</row>
    <row r="934" spans="1:23" s="69" customFormat="1" ht="26.1" customHeight="1">
      <c r="A934" s="176"/>
      <c r="B934" s="176"/>
      <c r="C934" s="24"/>
      <c r="D934" s="24"/>
      <c r="E934" s="24"/>
      <c r="F934" s="24"/>
      <c r="G934" s="24"/>
      <c r="H934" s="24"/>
      <c r="I934" s="24"/>
      <c r="J934" s="24"/>
    </row>
    <row r="935" spans="1:23" s="24" customFormat="1" ht="26.1" customHeight="1">
      <c r="A935" s="176"/>
      <c r="B935" s="177"/>
      <c r="K935" s="69"/>
      <c r="L935" s="69"/>
      <c r="M935" s="69"/>
      <c r="N935" s="69"/>
      <c r="O935" s="69"/>
      <c r="P935" s="69"/>
      <c r="Q935" s="69"/>
      <c r="R935" s="69"/>
    </row>
    <row r="936" spans="1:23" s="69" customFormat="1" ht="26.1" customHeight="1">
      <c r="A936" s="176"/>
      <c r="B936" s="177"/>
      <c r="C936" s="24"/>
      <c r="D936" s="24"/>
      <c r="E936" s="24"/>
      <c r="F936" s="24"/>
      <c r="G936" s="24"/>
      <c r="H936" s="24"/>
      <c r="I936" s="24"/>
      <c r="J936" s="24"/>
    </row>
    <row r="937" spans="1:23" s="69" customFormat="1" ht="26.1" customHeight="1">
      <c r="A937" s="176"/>
      <c r="B937" s="176"/>
      <c r="C937" s="24"/>
      <c r="D937" s="24"/>
      <c r="E937" s="24"/>
      <c r="F937" s="24"/>
      <c r="G937" s="24"/>
      <c r="H937" s="24"/>
      <c r="I937" s="24"/>
      <c r="J937" s="24"/>
      <c r="K937" s="88"/>
      <c r="L937" s="88"/>
      <c r="M937" s="88"/>
      <c r="N937" s="88"/>
      <c r="O937" s="88"/>
      <c r="P937" s="88"/>
      <c r="Q937" s="24"/>
      <c r="R937" s="24"/>
    </row>
    <row r="938" spans="1:23" s="24" customFormat="1" ht="26.1" customHeight="1">
      <c r="A938" s="176"/>
      <c r="B938" s="177"/>
      <c r="K938" s="69"/>
      <c r="L938" s="69"/>
      <c r="M938" s="69"/>
      <c r="N938" s="69"/>
      <c r="O938" s="69"/>
      <c r="P938" s="69"/>
      <c r="Q938" s="69"/>
      <c r="R938" s="69"/>
    </row>
    <row r="939" spans="1:23" s="69" customFormat="1" ht="26.1" customHeight="1">
      <c r="A939" s="176"/>
      <c r="B939" s="177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</row>
    <row r="940" spans="1:23" s="69" customFormat="1" ht="26.1" customHeight="1">
      <c r="A940" s="176"/>
      <c r="B940" s="177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</row>
    <row r="941" spans="1:23" s="69" customFormat="1" ht="26.1" customHeight="1">
      <c r="A941" s="176"/>
      <c r="B941" s="177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</row>
    <row r="942" spans="1:23" s="69" customFormat="1" ht="26.1" customHeight="1">
      <c r="A942" s="176"/>
      <c r="B942" s="177"/>
      <c r="C942" s="24"/>
      <c r="D942" s="24"/>
      <c r="E942" s="24"/>
      <c r="F942" s="24"/>
      <c r="G942" s="24"/>
      <c r="H942" s="24"/>
      <c r="I942" s="24"/>
      <c r="J942" s="24"/>
      <c r="Q942" s="24"/>
      <c r="R942" s="24"/>
    </row>
    <row r="943" spans="1:23" s="69" customFormat="1" ht="26.1" customHeight="1">
      <c r="A943" s="176"/>
      <c r="B943" s="176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</row>
    <row r="944" spans="1:23" s="24" customFormat="1" ht="26.1" customHeight="1">
      <c r="A944" s="176"/>
      <c r="B944" s="176"/>
      <c r="K944" s="69"/>
      <c r="L944" s="69"/>
      <c r="M944" s="69"/>
      <c r="N944" s="69"/>
      <c r="O944" s="69"/>
      <c r="P944" s="69"/>
    </row>
    <row r="945" spans="1:18" s="24" customFormat="1" ht="26.1" customHeight="1">
      <c r="A945" s="176"/>
      <c r="B945" s="176"/>
      <c r="K945" s="69"/>
      <c r="L945" s="69"/>
      <c r="M945" s="69"/>
      <c r="N945" s="69"/>
      <c r="O945" s="69"/>
      <c r="P945" s="69"/>
      <c r="Q945" s="69"/>
      <c r="R945" s="69"/>
    </row>
    <row r="946" spans="1:18" s="69" customFormat="1" ht="26.1" customHeight="1">
      <c r="A946" s="176"/>
      <c r="B946" s="177"/>
      <c r="C946" s="24"/>
      <c r="D946" s="24"/>
      <c r="E946" s="24"/>
      <c r="F946" s="24"/>
      <c r="G946" s="24"/>
      <c r="H946" s="24"/>
      <c r="I946" s="24"/>
      <c r="J946" s="24"/>
      <c r="Q946" s="24"/>
      <c r="R946" s="24"/>
    </row>
    <row r="947" spans="1:18" s="24" customFormat="1" ht="26.1" customHeight="1">
      <c r="A947" s="176"/>
      <c r="B947" s="176"/>
      <c r="Q947" s="69"/>
      <c r="R947" s="69"/>
    </row>
    <row r="948" spans="1:18" s="69" customFormat="1" ht="26.1" customHeight="1">
      <c r="A948" s="176"/>
      <c r="B948" s="177"/>
      <c r="C948" s="24"/>
      <c r="D948" s="24"/>
      <c r="E948" s="24"/>
      <c r="F948" s="24"/>
      <c r="G948" s="24"/>
      <c r="H948" s="24"/>
      <c r="I948" s="24"/>
      <c r="J948" s="24"/>
    </row>
    <row r="949" spans="1:18" s="24" customFormat="1" ht="26.1" customHeight="1">
      <c r="A949" s="176"/>
      <c r="B949" s="177"/>
    </row>
    <row r="950" spans="1:18" s="69" customFormat="1" ht="26.1" customHeight="1">
      <c r="A950" s="176"/>
      <c r="B950" s="177"/>
      <c r="C950" s="24"/>
      <c r="D950" s="24"/>
      <c r="E950" s="24"/>
      <c r="F950" s="24"/>
      <c r="G950" s="24"/>
      <c r="H950" s="24"/>
      <c r="I950" s="24"/>
      <c r="J950" s="24"/>
    </row>
    <row r="951" spans="1:18" s="24" customFormat="1" ht="26.1" customHeight="1">
      <c r="A951" s="176"/>
      <c r="B951" s="176"/>
      <c r="K951" s="69"/>
      <c r="L951" s="69"/>
      <c r="M951" s="69"/>
      <c r="N951" s="69"/>
      <c r="O951" s="69"/>
      <c r="P951" s="69"/>
    </row>
    <row r="952" spans="1:18" s="69" customFormat="1" ht="45.75" customHeight="1">
      <c r="A952" s="176"/>
      <c r="B952" s="177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</row>
    <row r="953" spans="1:18" s="73" customFormat="1" ht="26.1" customHeight="1">
      <c r="A953" s="176"/>
      <c r="B953" s="176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69"/>
      <c r="R953" s="69"/>
    </row>
    <row r="954" spans="1:18" s="24" customFormat="1" ht="26.1" customHeight="1">
      <c r="A954" s="176"/>
      <c r="B954" s="177"/>
    </row>
    <row r="955" spans="1:18" s="69" customFormat="1" ht="26.1" customHeight="1">
      <c r="A955" s="176"/>
      <c r="B955" s="177"/>
      <c r="C955" s="24"/>
      <c r="D955" s="24"/>
      <c r="E955" s="24"/>
      <c r="F955" s="24"/>
      <c r="G955" s="24"/>
      <c r="H955" s="24"/>
      <c r="I955" s="24"/>
      <c r="J955" s="24"/>
    </row>
    <row r="956" spans="1:18" s="24" customFormat="1" ht="26.1" customHeight="1">
      <c r="A956" s="176"/>
      <c r="B956" s="176"/>
      <c r="Q956" s="69"/>
      <c r="R956" s="69"/>
    </row>
    <row r="957" spans="1:18" s="123" customFormat="1" ht="26.1" customHeight="1">
      <c r="A957" s="176"/>
      <c r="B957" s="176"/>
      <c r="C957" s="24"/>
      <c r="D957" s="24"/>
      <c r="E957" s="24"/>
      <c r="F957" s="24"/>
      <c r="G957" s="24"/>
      <c r="H957" s="24"/>
      <c r="I957" s="24"/>
      <c r="J957" s="24"/>
      <c r="K957" s="69"/>
      <c r="L957" s="69"/>
      <c r="M957" s="69"/>
      <c r="N957" s="69"/>
      <c r="O957" s="69"/>
      <c r="P957" s="69"/>
      <c r="Q957" s="24"/>
      <c r="R957" s="24"/>
    </row>
    <row r="958" spans="1:18" s="24" customFormat="1" ht="26.1" customHeight="1">
      <c r="A958" s="176"/>
      <c r="B958" s="176"/>
      <c r="K958" s="69"/>
      <c r="L958" s="69"/>
      <c r="M958" s="69"/>
      <c r="N958" s="69"/>
      <c r="O958" s="69"/>
      <c r="P958" s="69"/>
      <c r="Q958" s="69"/>
      <c r="R958" s="69"/>
    </row>
    <row r="959" spans="1:18" s="69" customFormat="1" ht="26.1" customHeight="1">
      <c r="A959" s="176"/>
      <c r="B959" s="177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88"/>
      <c r="R959" s="88"/>
    </row>
    <row r="960" spans="1:18" s="24" customFormat="1" ht="26.1" customHeight="1">
      <c r="A960" s="176"/>
      <c r="B960" s="176"/>
      <c r="K960" s="69"/>
      <c r="L960" s="69"/>
      <c r="M960" s="69"/>
      <c r="N960" s="69"/>
      <c r="O960" s="69"/>
      <c r="P960" s="69"/>
    </row>
    <row r="961" spans="1:18" s="69" customFormat="1" ht="26.1" customHeight="1">
      <c r="A961" s="176"/>
      <c r="B961" s="177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</row>
    <row r="962" spans="1:18" s="69" customFormat="1" ht="26.1" customHeight="1">
      <c r="A962" s="176"/>
      <c r="B962" s="177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</row>
    <row r="963" spans="1:18" s="69" customFormat="1" ht="26.1" customHeight="1">
      <c r="A963" s="176"/>
      <c r="B963" s="176"/>
      <c r="C963" s="24"/>
      <c r="D963" s="24"/>
      <c r="E963" s="24"/>
      <c r="F963" s="24"/>
      <c r="G963" s="24"/>
      <c r="H963" s="24"/>
      <c r="I963" s="24"/>
      <c r="J963" s="24"/>
    </row>
    <row r="964" spans="1:18" s="69" customFormat="1" ht="42.75" customHeight="1">
      <c r="A964" s="176"/>
      <c r="B964" s="177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</row>
    <row r="965" spans="1:18" s="24" customFormat="1" ht="42.75" customHeight="1">
      <c r="A965" s="176"/>
      <c r="B965" s="176"/>
      <c r="K965" s="69"/>
      <c r="L965" s="69"/>
      <c r="M965" s="69"/>
      <c r="N965" s="69"/>
      <c r="O965" s="69"/>
      <c r="P965" s="69"/>
    </row>
    <row r="966" spans="1:18" s="73" customFormat="1" ht="26.1" customHeight="1">
      <c r="A966" s="176"/>
      <c r="B966" s="176"/>
      <c r="C966" s="24"/>
      <c r="D966" s="24"/>
      <c r="E966" s="24"/>
      <c r="F966" s="24"/>
      <c r="G966" s="24"/>
      <c r="H966" s="24"/>
      <c r="I966" s="24"/>
      <c r="J966" s="24"/>
      <c r="K966" s="69"/>
      <c r="L966" s="69"/>
      <c r="M966" s="69"/>
      <c r="N966" s="69"/>
      <c r="O966" s="69"/>
      <c r="P966" s="69"/>
      <c r="Q966" s="69"/>
      <c r="R966" s="69"/>
    </row>
    <row r="967" spans="1:18" s="24" customFormat="1" ht="26.1" customHeight="1">
      <c r="A967" s="176"/>
      <c r="B967" s="177"/>
      <c r="Q967" s="69"/>
      <c r="R967" s="69"/>
    </row>
    <row r="968" spans="1:18" s="69" customFormat="1" ht="26.1" customHeight="1">
      <c r="A968" s="176"/>
      <c r="B968" s="176"/>
      <c r="C968" s="24"/>
      <c r="D968" s="24"/>
      <c r="E968" s="24"/>
      <c r="F968" s="24"/>
      <c r="G968" s="24"/>
      <c r="H968" s="24"/>
      <c r="I968" s="24"/>
      <c r="J968" s="24"/>
    </row>
    <row r="969" spans="1:18" s="69" customFormat="1" ht="26.1" customHeight="1">
      <c r="A969" s="176"/>
      <c r="B969" s="177"/>
      <c r="C969" s="24"/>
      <c r="D969" s="24"/>
      <c r="E969" s="24"/>
      <c r="F969" s="24"/>
      <c r="G969" s="24"/>
      <c r="H969" s="24"/>
      <c r="I969" s="123"/>
      <c r="J969" s="123"/>
      <c r="K969" s="88"/>
      <c r="L969" s="88"/>
      <c r="M969" s="88"/>
      <c r="N969" s="88"/>
      <c r="O969" s="88"/>
      <c r="P969" s="88"/>
    </row>
    <row r="970" spans="1:18" s="69" customFormat="1" ht="42.75" customHeight="1">
      <c r="A970" s="176"/>
      <c r="B970" s="177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</row>
    <row r="971" spans="1:18" s="24" customFormat="1" ht="42.75" customHeight="1">
      <c r="A971" s="176"/>
      <c r="B971" s="176"/>
      <c r="Q971" s="69"/>
      <c r="R971" s="69"/>
    </row>
    <row r="972" spans="1:18" s="69" customFormat="1" ht="26.1" customHeight="1">
      <c r="A972" s="176"/>
      <c r="B972" s="177"/>
      <c r="C972" s="24"/>
      <c r="D972" s="24"/>
      <c r="E972" s="24"/>
      <c r="F972" s="24"/>
      <c r="G972" s="24"/>
      <c r="H972" s="24"/>
      <c r="I972" s="24"/>
      <c r="J972" s="24"/>
      <c r="Q972" s="24"/>
      <c r="R972" s="24"/>
    </row>
    <row r="973" spans="1:18" s="69" customFormat="1" ht="26.1" customHeight="1">
      <c r="A973" s="201"/>
      <c r="B973" s="202"/>
      <c r="C973" s="123"/>
      <c r="D973" s="123"/>
      <c r="E973" s="123"/>
      <c r="F973" s="123"/>
      <c r="G973" s="123"/>
      <c r="H973" s="123"/>
      <c r="I973" s="24"/>
      <c r="J973" s="24"/>
    </row>
    <row r="974" spans="1:18" s="69" customFormat="1" ht="26.1" customHeight="1">
      <c r="A974" s="176"/>
      <c r="B974" s="176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</row>
    <row r="975" spans="1:18" s="24" customFormat="1" ht="26.1" customHeight="1">
      <c r="A975" s="176"/>
      <c r="B975" s="176"/>
      <c r="Q975" s="69"/>
      <c r="R975" s="69"/>
    </row>
    <row r="976" spans="1:18" s="69" customFormat="1" ht="26.1" customHeight="1">
      <c r="A976" s="176"/>
      <c r="B976" s="177"/>
      <c r="C976" s="24"/>
      <c r="D976" s="24"/>
      <c r="E976" s="24"/>
      <c r="F976" s="24"/>
      <c r="G976" s="24"/>
      <c r="H976" s="24"/>
      <c r="I976" s="24"/>
      <c r="J976" s="24"/>
      <c r="Q976" s="24"/>
      <c r="R976" s="24"/>
    </row>
    <row r="977" spans="1:18" s="69" customFormat="1" ht="26.1" customHeight="1">
      <c r="A977" s="228"/>
      <c r="B977" s="249"/>
      <c r="C977" s="24"/>
      <c r="D977" s="24"/>
      <c r="E977" s="24"/>
      <c r="F977" s="24"/>
      <c r="G977" s="24"/>
      <c r="H977" s="24"/>
      <c r="I977" s="24"/>
      <c r="J977" s="24"/>
      <c r="Q977" s="24"/>
      <c r="R977" s="24"/>
    </row>
    <row r="978" spans="1:18" s="69" customFormat="1" ht="31.5" customHeight="1">
      <c r="A978" s="176"/>
      <c r="B978" s="176"/>
      <c r="C978" s="24"/>
      <c r="D978" s="24"/>
      <c r="E978" s="24"/>
      <c r="F978" s="24"/>
      <c r="G978" s="24"/>
      <c r="H978" s="24"/>
      <c r="I978" s="24"/>
      <c r="J978" s="24"/>
      <c r="Q978" s="123"/>
      <c r="R978" s="123"/>
    </row>
    <row r="979" spans="1:18" s="24" customFormat="1" ht="30.75" customHeight="1">
      <c r="A979" s="176"/>
      <c r="B979" s="176"/>
      <c r="I979" s="123"/>
      <c r="J979" s="123"/>
      <c r="K979" s="69"/>
      <c r="L979" s="69"/>
      <c r="M979" s="69"/>
      <c r="N979" s="69"/>
      <c r="O979" s="69"/>
      <c r="P979" s="69"/>
    </row>
    <row r="980" spans="1:18" s="24" customFormat="1" ht="26.1" customHeight="1">
      <c r="A980" s="176"/>
      <c r="B980" s="177"/>
    </row>
    <row r="981" spans="1:18" s="24" customFormat="1" ht="31.5" customHeight="1">
      <c r="A981" s="176"/>
      <c r="B981" s="177"/>
      <c r="K981" s="69"/>
      <c r="L981" s="69"/>
      <c r="M981" s="69"/>
      <c r="N981" s="69"/>
      <c r="O981" s="69"/>
      <c r="P981" s="69"/>
    </row>
    <row r="982" spans="1:18" s="69" customFormat="1" ht="26.1" customHeight="1">
      <c r="A982" s="176"/>
      <c r="B982" s="177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88"/>
      <c r="R982" s="88"/>
    </row>
    <row r="983" spans="1:18" s="69" customFormat="1" ht="26.1" customHeight="1">
      <c r="A983" s="201"/>
      <c r="B983" s="202"/>
      <c r="C983" s="123"/>
      <c r="D983" s="123"/>
      <c r="E983" s="123"/>
      <c r="F983" s="123"/>
      <c r="G983" s="123"/>
      <c r="H983" s="123"/>
      <c r="I983" s="123"/>
      <c r="J983" s="123"/>
      <c r="Q983" s="24"/>
      <c r="R983" s="24"/>
    </row>
    <row r="984" spans="1:18" s="69" customFormat="1" ht="32.25" customHeight="1">
      <c r="A984" s="176"/>
      <c r="B984" s="176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</row>
    <row r="985" spans="1:18" s="24" customFormat="1" ht="31.5" customHeight="1">
      <c r="A985" s="176"/>
      <c r="B985" s="177"/>
      <c r="K985" s="69"/>
      <c r="L985" s="69"/>
      <c r="M985" s="69"/>
      <c r="N985" s="69"/>
      <c r="O985" s="69"/>
      <c r="P985" s="69"/>
      <c r="Q985" s="69"/>
      <c r="R985" s="69"/>
    </row>
    <row r="986" spans="1:18" s="24" customFormat="1" ht="26.1" customHeight="1">
      <c r="A986" s="176"/>
      <c r="B986" s="176"/>
      <c r="Q986" s="69"/>
      <c r="R986" s="69"/>
    </row>
    <row r="987" spans="1:18" s="69" customFormat="1" ht="26.1" customHeight="1">
      <c r="A987" s="201"/>
      <c r="B987" s="202"/>
      <c r="C987" s="123"/>
      <c r="D987" s="123"/>
      <c r="E987" s="123"/>
      <c r="F987" s="123"/>
      <c r="G987" s="123"/>
      <c r="H987" s="123"/>
      <c r="I987" s="24"/>
      <c r="J987" s="24"/>
      <c r="K987" s="24"/>
      <c r="L987" s="24"/>
      <c r="M987" s="24"/>
      <c r="N987" s="24"/>
      <c r="O987" s="24"/>
      <c r="P987" s="24"/>
    </row>
    <row r="988" spans="1:18" s="69" customFormat="1" ht="26.1" customHeight="1">
      <c r="A988" s="176"/>
      <c r="B988" s="176"/>
      <c r="C988" s="24"/>
      <c r="D988" s="24"/>
      <c r="E988" s="24"/>
      <c r="F988" s="24"/>
      <c r="G988" s="24"/>
      <c r="H988" s="24"/>
      <c r="I988" s="24"/>
      <c r="J988" s="24"/>
      <c r="K988" s="123"/>
      <c r="L988" s="123"/>
      <c r="M988" s="123"/>
      <c r="N988" s="123"/>
      <c r="O988" s="123"/>
      <c r="P988" s="123"/>
      <c r="Q988" s="24"/>
      <c r="R988" s="24"/>
    </row>
    <row r="989" spans="1:18" s="69" customFormat="1" ht="29.25" customHeight="1">
      <c r="A989" s="176"/>
      <c r="B989" s="177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</row>
    <row r="990" spans="1:18" s="69" customFormat="1" ht="26.1" customHeight="1">
      <c r="A990" s="176"/>
      <c r="B990" s="176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</row>
    <row r="991" spans="1:18" s="24" customFormat="1" ht="26.1" customHeight="1">
      <c r="A991" s="176"/>
      <c r="B991" s="176"/>
    </row>
    <row r="992" spans="1:18" s="88" customFormat="1" ht="26.1" customHeight="1">
      <c r="A992" s="176"/>
      <c r="B992" s="176"/>
      <c r="C992" s="24"/>
      <c r="D992" s="24"/>
      <c r="E992" s="24"/>
      <c r="F992" s="24"/>
      <c r="G992" s="24"/>
      <c r="H992" s="24"/>
      <c r="I992" s="24"/>
      <c r="J992" s="24"/>
      <c r="Q992" s="69"/>
      <c r="R992" s="69"/>
    </row>
    <row r="993" spans="1:23" s="123" customFormat="1" ht="26.1" customHeight="1">
      <c r="A993" s="170"/>
      <c r="B993" s="170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69"/>
      <c r="R993" s="69"/>
      <c r="S993" s="24"/>
      <c r="T993" s="24"/>
      <c r="U993" s="24"/>
      <c r="V993" s="24"/>
      <c r="W993" s="24"/>
    </row>
    <row r="994" spans="1:23" s="69" customFormat="1" ht="40.5" customHeight="1">
      <c r="A994" s="170"/>
      <c r="B994" s="170"/>
      <c r="C994" s="24"/>
      <c r="D994" s="24"/>
      <c r="E994" s="24"/>
      <c r="F994" s="24"/>
      <c r="G994" s="24"/>
      <c r="H994" s="24"/>
      <c r="I994" s="24"/>
      <c r="J994" s="24"/>
    </row>
    <row r="995" spans="1:23" s="69" customFormat="1" ht="43.5" customHeight="1">
      <c r="A995" s="170"/>
      <c r="B995" s="170"/>
      <c r="C995" s="24"/>
      <c r="D995" s="24"/>
      <c r="E995" s="24"/>
      <c r="F995" s="24"/>
      <c r="G995" s="24"/>
      <c r="H995" s="24"/>
      <c r="I995" s="24"/>
      <c r="J995" s="24"/>
    </row>
    <row r="996" spans="1:23" s="24" customFormat="1" ht="26.1" customHeight="1">
      <c r="A996" s="253"/>
      <c r="B996" s="254"/>
      <c r="K996" s="69"/>
      <c r="L996" s="69"/>
      <c r="M996" s="69"/>
      <c r="N996" s="69"/>
      <c r="O996" s="69"/>
      <c r="P996" s="69"/>
      <c r="Q996" s="69"/>
      <c r="R996" s="69"/>
    </row>
    <row r="997" spans="1:23" s="24" customFormat="1" ht="26.1" customHeight="1">
      <c r="A997" s="203"/>
      <c r="B997" s="203"/>
      <c r="K997" s="69"/>
      <c r="L997" s="69"/>
      <c r="M997" s="69"/>
      <c r="N997" s="69"/>
      <c r="O997" s="69"/>
      <c r="P997" s="69"/>
    </row>
    <row r="998" spans="1:23" s="24" customFormat="1" ht="26.1" customHeight="1">
      <c r="A998" s="185"/>
      <c r="B998" s="186"/>
    </row>
    <row r="999" spans="1:23" s="24" customFormat="1" ht="26.1" customHeight="1">
      <c r="A999" s="228"/>
      <c r="B999" s="249"/>
      <c r="K999" s="69"/>
      <c r="L999" s="69"/>
      <c r="M999" s="69"/>
      <c r="N999" s="69"/>
      <c r="O999" s="69"/>
      <c r="P999" s="69"/>
      <c r="Q999" s="69"/>
      <c r="R999" s="69"/>
    </row>
    <row r="1000" spans="1:23" s="24" customFormat="1" ht="26.1" customHeight="1">
      <c r="A1000" s="176"/>
      <c r="B1000" s="177"/>
      <c r="K1000" s="190" t="e">
        <f>#REF!</f>
        <v>#REF!</v>
      </c>
      <c r="L1000" s="69"/>
      <c r="M1000" s="69"/>
      <c r="N1000" s="69"/>
      <c r="O1000" s="69"/>
      <c r="P1000" s="69"/>
    </row>
    <row r="1001" spans="1:23" s="24" customFormat="1" ht="26.1" customHeight="1">
      <c r="A1001" s="176"/>
      <c r="B1001" s="177"/>
      <c r="Q1001" s="69"/>
      <c r="R1001" s="69"/>
    </row>
    <row r="1002" spans="1:23" s="69" customFormat="1" ht="26.1" customHeight="1">
      <c r="A1002" s="176"/>
      <c r="B1002" s="176"/>
      <c r="C1002" s="24"/>
      <c r="D1002" s="24"/>
      <c r="E1002" s="24"/>
      <c r="F1002" s="24"/>
      <c r="G1002" s="24"/>
      <c r="H1002" s="24"/>
      <c r="I1002" s="24"/>
      <c r="J1002" s="24"/>
      <c r="Q1002" s="24"/>
      <c r="R1002" s="24"/>
    </row>
    <row r="1003" spans="1:23" s="69" customFormat="1" ht="26.1" customHeight="1">
      <c r="A1003" s="176"/>
      <c r="B1003" s="177"/>
      <c r="C1003" s="24"/>
      <c r="D1003" s="24"/>
      <c r="E1003" s="24"/>
      <c r="F1003" s="24"/>
      <c r="G1003" s="24"/>
      <c r="H1003" s="24"/>
      <c r="I1003" s="24"/>
      <c r="J1003" s="24"/>
    </row>
    <row r="1004" spans="1:23" s="69" customFormat="1" ht="26.1" customHeight="1">
      <c r="A1004" s="176"/>
      <c r="B1004" s="177"/>
      <c r="C1004" s="24"/>
      <c r="D1004" s="24"/>
      <c r="E1004" s="24"/>
      <c r="F1004" s="24"/>
      <c r="G1004" s="24"/>
      <c r="H1004" s="24"/>
      <c r="I1004" s="24"/>
      <c r="J1004" s="24"/>
      <c r="Q1004" s="24"/>
      <c r="R1004" s="24"/>
    </row>
    <row r="1005" spans="1:23" s="69" customFormat="1" ht="26.1" customHeight="1">
      <c r="A1005" s="176"/>
      <c r="B1005" s="176"/>
      <c r="C1005" s="24"/>
      <c r="D1005" s="24"/>
      <c r="E1005" s="24"/>
      <c r="F1005" s="24"/>
      <c r="G1005" s="24"/>
      <c r="H1005" s="24"/>
      <c r="I1005" s="24"/>
      <c r="J1005" s="24"/>
    </row>
    <row r="1006" spans="1:23" s="69" customFormat="1" ht="26.1" customHeight="1">
      <c r="A1006" s="176"/>
      <c r="B1006" s="177"/>
      <c r="C1006" s="24"/>
      <c r="D1006" s="24"/>
      <c r="E1006" s="24"/>
      <c r="F1006" s="24"/>
      <c r="G1006" s="24"/>
      <c r="H1006" s="24"/>
      <c r="I1006" s="24"/>
      <c r="J1006" s="24"/>
      <c r="Q1006" s="73"/>
      <c r="R1006" s="73"/>
    </row>
    <row r="1007" spans="1:23" s="24" customFormat="1" ht="26.1" customHeight="1">
      <c r="A1007" s="176"/>
      <c r="B1007" s="177"/>
    </row>
    <row r="1008" spans="1:23" s="69" customFormat="1" ht="26.1" customHeight="1">
      <c r="A1008" s="176"/>
      <c r="B1008" s="177"/>
      <c r="C1008" s="24"/>
      <c r="D1008" s="24"/>
      <c r="E1008" s="24"/>
      <c r="F1008" s="24"/>
      <c r="G1008" s="24"/>
      <c r="H1008" s="24"/>
      <c r="I1008" s="24"/>
      <c r="J1008" s="24"/>
      <c r="K1008" s="24"/>
      <c r="L1008" s="24"/>
      <c r="M1008" s="24"/>
      <c r="N1008" s="24"/>
      <c r="O1008" s="24"/>
      <c r="P1008" s="24"/>
    </row>
    <row r="1009" spans="1:18" s="24" customFormat="1" ht="26.1" customHeight="1">
      <c r="A1009" s="176"/>
      <c r="B1009" s="177"/>
      <c r="K1009" s="69"/>
      <c r="L1009" s="69"/>
      <c r="M1009" s="69"/>
      <c r="N1009" s="69"/>
      <c r="O1009" s="69"/>
      <c r="P1009" s="69"/>
    </row>
    <row r="1010" spans="1:18" s="69" customFormat="1" ht="26.1" customHeight="1">
      <c r="A1010" s="176"/>
      <c r="B1010" s="177"/>
      <c r="C1010" s="24"/>
      <c r="D1010" s="24"/>
      <c r="E1010" s="24"/>
      <c r="F1010" s="24"/>
      <c r="G1010" s="24"/>
      <c r="H1010" s="24"/>
      <c r="I1010" s="24"/>
      <c r="J1010" s="24"/>
      <c r="K1010" s="24"/>
      <c r="L1010" s="24"/>
      <c r="M1010" s="24"/>
      <c r="N1010" s="24"/>
      <c r="O1010" s="24"/>
      <c r="P1010" s="24"/>
      <c r="Q1010" s="123"/>
      <c r="R1010" s="123"/>
    </row>
    <row r="1011" spans="1:18" s="24" customFormat="1" ht="26.1" customHeight="1">
      <c r="A1011" s="176"/>
      <c r="B1011" s="176"/>
      <c r="K1011" s="69"/>
      <c r="L1011" s="69"/>
      <c r="M1011" s="69"/>
      <c r="N1011" s="69"/>
      <c r="O1011" s="69"/>
      <c r="P1011" s="69"/>
    </row>
    <row r="1012" spans="1:18" s="69" customFormat="1" ht="26.1" customHeight="1">
      <c r="A1012" s="176"/>
      <c r="B1012" s="176"/>
      <c r="C1012" s="24"/>
      <c r="D1012" s="24"/>
      <c r="E1012" s="24"/>
      <c r="F1012" s="24"/>
      <c r="G1012" s="24"/>
      <c r="H1012" s="24"/>
      <c r="I1012" s="24"/>
      <c r="J1012" s="24"/>
      <c r="K1012" s="24"/>
      <c r="L1012" s="24"/>
      <c r="M1012" s="24"/>
      <c r="N1012" s="24"/>
      <c r="O1012" s="24"/>
      <c r="P1012" s="24"/>
    </row>
    <row r="1013" spans="1:18" s="69" customFormat="1" ht="26.1" customHeight="1">
      <c r="A1013" s="176"/>
      <c r="B1013" s="177"/>
      <c r="C1013" s="24"/>
      <c r="D1013" s="24"/>
      <c r="E1013" s="24"/>
      <c r="F1013" s="24"/>
      <c r="G1013" s="24"/>
      <c r="H1013" s="24"/>
      <c r="I1013" s="24"/>
      <c r="J1013" s="24"/>
      <c r="Q1013" s="24"/>
      <c r="R1013" s="24"/>
    </row>
    <row r="1014" spans="1:18" s="69" customFormat="1" ht="26.1" customHeight="1">
      <c r="A1014" s="176"/>
      <c r="B1014" s="176"/>
      <c r="C1014" s="24"/>
      <c r="D1014" s="24"/>
      <c r="E1014" s="24"/>
      <c r="F1014" s="24"/>
      <c r="G1014" s="24"/>
      <c r="H1014" s="24"/>
      <c r="I1014" s="24"/>
      <c r="J1014" s="24"/>
      <c r="K1014" s="24"/>
      <c r="L1014" s="24"/>
      <c r="M1014" s="24"/>
      <c r="N1014" s="24"/>
      <c r="O1014" s="24"/>
      <c r="P1014" s="24"/>
    </row>
    <row r="1015" spans="1:18" s="69" customFormat="1" ht="26.1" customHeight="1">
      <c r="A1015" s="176"/>
      <c r="B1015" s="177"/>
      <c r="C1015" s="24"/>
      <c r="D1015" s="24"/>
      <c r="E1015" s="24"/>
      <c r="F1015" s="24"/>
      <c r="G1015" s="24"/>
      <c r="H1015" s="24"/>
      <c r="I1015" s="24"/>
      <c r="J1015" s="24"/>
    </row>
    <row r="1016" spans="1:18" s="24" customFormat="1" ht="26.1" customHeight="1">
      <c r="A1016" s="176"/>
      <c r="B1016" s="176"/>
      <c r="K1016" s="73"/>
      <c r="L1016" s="73"/>
      <c r="M1016" s="73"/>
      <c r="N1016" s="73"/>
      <c r="O1016" s="73"/>
      <c r="P1016" s="73"/>
      <c r="Q1016" s="69"/>
      <c r="R1016" s="69"/>
    </row>
    <row r="1017" spans="1:18" s="69" customFormat="1" ht="26.1" customHeight="1">
      <c r="A1017" s="228"/>
      <c r="B1017" s="249"/>
      <c r="C1017" s="24"/>
      <c r="D1017" s="24"/>
      <c r="E1017" s="24"/>
      <c r="F1017" s="24"/>
      <c r="G1017" s="24"/>
      <c r="H1017" s="24"/>
      <c r="I1017" s="24"/>
      <c r="J1017" s="24"/>
      <c r="K1017" s="24"/>
      <c r="L1017" s="24"/>
      <c r="M1017" s="24"/>
      <c r="N1017" s="24"/>
      <c r="O1017" s="24"/>
      <c r="P1017" s="24"/>
    </row>
    <row r="1018" spans="1:18" s="69" customFormat="1" ht="26.1" customHeight="1">
      <c r="A1018" s="176"/>
      <c r="B1018" s="176"/>
      <c r="C1018" s="24"/>
      <c r="D1018" s="24"/>
      <c r="E1018" s="24"/>
      <c r="F1018" s="24"/>
      <c r="G1018" s="24"/>
      <c r="H1018" s="24"/>
      <c r="I1018" s="24"/>
      <c r="J1018" s="24"/>
      <c r="Q1018" s="24"/>
      <c r="R1018" s="24"/>
    </row>
    <row r="1019" spans="1:18" s="73" customFormat="1" ht="26.1" customHeight="1">
      <c r="A1019" s="176"/>
      <c r="B1019" s="177"/>
      <c r="C1019" s="24"/>
      <c r="D1019" s="24"/>
      <c r="E1019" s="24"/>
      <c r="F1019" s="24"/>
      <c r="G1019" s="24"/>
      <c r="H1019" s="24"/>
      <c r="I1019" s="24"/>
      <c r="J1019" s="24"/>
      <c r="K1019" s="24"/>
      <c r="L1019" s="24"/>
      <c r="M1019" s="24"/>
      <c r="N1019" s="24"/>
      <c r="O1019" s="24"/>
      <c r="P1019" s="24"/>
    </row>
    <row r="1020" spans="1:18" s="24" customFormat="1" ht="26.1" customHeight="1">
      <c r="A1020" s="176"/>
      <c r="B1020" s="177"/>
      <c r="K1020" s="123"/>
      <c r="L1020" s="123"/>
      <c r="M1020" s="123"/>
      <c r="N1020" s="123"/>
      <c r="O1020" s="123"/>
      <c r="P1020" s="123"/>
    </row>
    <row r="1021" spans="1:18" s="24" customFormat="1" ht="29.25" customHeight="1">
      <c r="A1021" s="176"/>
      <c r="B1021" s="176"/>
      <c r="Q1021" s="69"/>
      <c r="R1021" s="69"/>
    </row>
    <row r="1022" spans="1:18" s="69" customFormat="1" ht="26.1" customHeight="1">
      <c r="A1022" s="176"/>
      <c r="B1022" s="177"/>
      <c r="C1022" s="24"/>
      <c r="D1022" s="24"/>
      <c r="E1022" s="24"/>
      <c r="F1022" s="24"/>
      <c r="G1022" s="24"/>
      <c r="H1022" s="24"/>
      <c r="I1022" s="24"/>
      <c r="J1022" s="24"/>
    </row>
    <row r="1023" spans="1:18" s="24" customFormat="1" ht="26.1" customHeight="1">
      <c r="A1023" s="176"/>
      <c r="B1023" s="176"/>
      <c r="Q1023" s="69"/>
      <c r="R1023" s="69"/>
    </row>
    <row r="1024" spans="1:18" s="69" customFormat="1" ht="26.1" customHeight="1">
      <c r="A1024" s="201"/>
      <c r="B1024" s="201"/>
      <c r="C1024" s="24"/>
      <c r="D1024" s="24"/>
      <c r="E1024" s="24"/>
      <c r="F1024" s="24"/>
      <c r="G1024" s="24"/>
      <c r="H1024" s="24"/>
      <c r="I1024" s="24"/>
      <c r="J1024" s="24"/>
      <c r="Q1024" s="24"/>
      <c r="R1024" s="24"/>
    </row>
    <row r="1025" spans="1:18" s="24" customFormat="1" ht="26.1" customHeight="1">
      <c r="A1025" s="176"/>
      <c r="B1025" s="176"/>
      <c r="K1025" s="69"/>
      <c r="L1025" s="69"/>
      <c r="M1025" s="69"/>
      <c r="N1025" s="69"/>
      <c r="O1025" s="69"/>
      <c r="P1025" s="69"/>
      <c r="Q1025" s="69"/>
      <c r="R1025" s="69"/>
    </row>
    <row r="1026" spans="1:18" s="69" customFormat="1" ht="26.1" customHeight="1">
      <c r="A1026" s="176"/>
      <c r="B1026" s="177"/>
      <c r="C1026" s="24"/>
      <c r="D1026" s="24"/>
      <c r="E1026" s="24"/>
      <c r="F1026" s="24"/>
      <c r="G1026" s="24"/>
      <c r="H1026" s="24"/>
      <c r="I1026" s="24"/>
      <c r="J1026" s="24"/>
    </row>
    <row r="1027" spans="1:18" s="24" customFormat="1" ht="26.1" customHeight="1">
      <c r="A1027" s="176"/>
      <c r="B1027" s="176"/>
      <c r="K1027" s="69"/>
      <c r="L1027" s="69"/>
      <c r="M1027" s="69"/>
      <c r="N1027" s="69"/>
      <c r="O1027" s="69"/>
      <c r="P1027" s="69"/>
      <c r="Q1027" s="69"/>
      <c r="R1027" s="69"/>
    </row>
    <row r="1028" spans="1:18" s="69" customFormat="1" ht="26.1" customHeight="1">
      <c r="A1028" s="176"/>
      <c r="B1028" s="177"/>
      <c r="C1028" s="24"/>
      <c r="D1028" s="24"/>
      <c r="E1028" s="24"/>
      <c r="F1028" s="24"/>
      <c r="G1028" s="24"/>
      <c r="H1028" s="24"/>
      <c r="I1028" s="24"/>
      <c r="J1028" s="24"/>
      <c r="K1028" s="24"/>
      <c r="L1028" s="24"/>
      <c r="M1028" s="24"/>
      <c r="N1028" s="24"/>
      <c r="O1028" s="24"/>
      <c r="P1028" s="24"/>
      <c r="Q1028" s="24"/>
      <c r="R1028" s="24"/>
    </row>
    <row r="1029" spans="1:18" s="69" customFormat="1" ht="32.25" customHeight="1">
      <c r="A1029" s="176"/>
      <c r="B1029" s="177"/>
      <c r="C1029" s="24"/>
      <c r="D1029" s="24"/>
      <c r="E1029" s="24"/>
      <c r="F1029" s="24"/>
      <c r="G1029" s="24"/>
      <c r="H1029" s="24"/>
      <c r="I1029" s="24"/>
      <c r="J1029" s="24"/>
      <c r="K1029" s="73"/>
      <c r="L1029" s="73"/>
      <c r="M1029" s="73"/>
      <c r="N1029" s="73"/>
      <c r="O1029" s="73"/>
      <c r="P1029" s="73"/>
    </row>
    <row r="1030" spans="1:18" s="24" customFormat="1" ht="26.1" customHeight="1">
      <c r="A1030" s="176"/>
      <c r="B1030" s="177"/>
      <c r="Q1030" s="69"/>
      <c r="R1030" s="69"/>
    </row>
    <row r="1031" spans="1:18" s="69" customFormat="1" ht="26.1" customHeight="1">
      <c r="A1031" s="176"/>
      <c r="B1031" s="177"/>
      <c r="C1031" s="24"/>
      <c r="D1031" s="24"/>
      <c r="E1031" s="24"/>
      <c r="F1031" s="24"/>
      <c r="G1031" s="24"/>
      <c r="H1031" s="24"/>
      <c r="I1031" s="24"/>
      <c r="J1031" s="24"/>
    </row>
    <row r="1032" spans="1:18" s="24" customFormat="1" ht="26.1" customHeight="1">
      <c r="A1032" s="176"/>
      <c r="B1032" s="176"/>
      <c r="K1032" s="69"/>
      <c r="L1032" s="69"/>
      <c r="M1032" s="69"/>
      <c r="N1032" s="69"/>
      <c r="O1032" s="69"/>
      <c r="P1032" s="69"/>
    </row>
    <row r="1033" spans="1:18" s="69" customFormat="1" ht="26.1" customHeight="1">
      <c r="A1033" s="176"/>
      <c r="B1033" s="177"/>
      <c r="C1033" s="24"/>
      <c r="D1033" s="24"/>
      <c r="E1033" s="24"/>
      <c r="F1033" s="24"/>
      <c r="G1033" s="24"/>
      <c r="H1033" s="24"/>
      <c r="I1033" s="24"/>
      <c r="J1033" s="24"/>
      <c r="Q1033" s="24"/>
      <c r="R1033" s="24"/>
    </row>
    <row r="1034" spans="1:18" s="24" customFormat="1" ht="26.1" customHeight="1">
      <c r="A1034" s="176"/>
      <c r="B1034" s="176"/>
    </row>
    <row r="1035" spans="1:18" s="69" customFormat="1" ht="26.1" customHeight="1">
      <c r="A1035" s="176"/>
      <c r="B1035" s="177"/>
      <c r="C1035" s="24"/>
      <c r="D1035" s="24"/>
      <c r="E1035" s="24"/>
      <c r="F1035" s="24"/>
      <c r="G1035" s="24"/>
      <c r="H1035" s="24"/>
      <c r="I1035" s="24"/>
      <c r="J1035" s="24"/>
    </row>
    <row r="1036" spans="1:18" s="69" customFormat="1" ht="26.1" customHeight="1">
      <c r="A1036" s="176"/>
      <c r="B1036" s="177"/>
      <c r="C1036" s="24"/>
      <c r="D1036" s="24"/>
      <c r="E1036" s="24"/>
      <c r="F1036" s="24"/>
      <c r="G1036" s="24"/>
      <c r="H1036" s="24"/>
      <c r="I1036" s="24"/>
      <c r="J1036" s="24"/>
    </row>
    <row r="1037" spans="1:18" s="24" customFormat="1" ht="26.1" customHeight="1">
      <c r="A1037" s="176"/>
      <c r="B1037" s="177"/>
      <c r="K1037" s="69"/>
      <c r="L1037" s="69"/>
      <c r="M1037" s="69"/>
      <c r="N1037" s="69"/>
      <c r="O1037" s="69"/>
      <c r="P1037" s="69"/>
      <c r="Q1037" s="69"/>
      <c r="R1037" s="69"/>
    </row>
    <row r="1038" spans="1:18" s="24" customFormat="1" ht="32.25" customHeight="1">
      <c r="A1038" s="176"/>
      <c r="B1038" s="176"/>
    </row>
    <row r="1039" spans="1:18" s="24" customFormat="1" ht="32.25" customHeight="1">
      <c r="A1039" s="176"/>
      <c r="B1039" s="177"/>
      <c r="K1039" s="69"/>
      <c r="L1039" s="69"/>
      <c r="M1039" s="69"/>
      <c r="N1039" s="69"/>
      <c r="O1039" s="69"/>
      <c r="P1039" s="69"/>
    </row>
    <row r="1040" spans="1:18" s="69" customFormat="1" ht="32.25" customHeight="1">
      <c r="A1040" s="176"/>
      <c r="B1040" s="177"/>
      <c r="C1040" s="24"/>
      <c r="D1040" s="24"/>
      <c r="E1040" s="24"/>
      <c r="F1040" s="24"/>
      <c r="G1040" s="24"/>
      <c r="H1040" s="24"/>
      <c r="I1040" s="24"/>
      <c r="J1040" s="24"/>
    </row>
    <row r="1041" spans="1:18" s="69" customFormat="1" ht="26.1" customHeight="1">
      <c r="A1041" s="176"/>
      <c r="B1041" s="177"/>
      <c r="C1041" s="24"/>
      <c r="D1041" s="24"/>
      <c r="E1041" s="24"/>
      <c r="F1041" s="24"/>
      <c r="G1041" s="24"/>
      <c r="H1041" s="24"/>
      <c r="I1041" s="24"/>
      <c r="J1041" s="24"/>
    </row>
    <row r="1042" spans="1:18" s="69" customFormat="1" ht="26.1" customHeight="1">
      <c r="A1042" s="176"/>
      <c r="B1042" s="176"/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4"/>
      <c r="O1042" s="24"/>
      <c r="P1042" s="24"/>
    </row>
    <row r="1043" spans="1:18" s="69" customFormat="1" ht="26.1" customHeight="1">
      <c r="A1043" s="176"/>
      <c r="B1043" s="177"/>
      <c r="C1043" s="24"/>
      <c r="D1043" s="24"/>
      <c r="E1043" s="24"/>
      <c r="F1043" s="24"/>
      <c r="G1043" s="24"/>
      <c r="H1043" s="24"/>
      <c r="I1043" s="24"/>
      <c r="J1043" s="24"/>
      <c r="K1043" s="24"/>
      <c r="L1043" s="24"/>
      <c r="M1043" s="24"/>
      <c r="N1043" s="24"/>
      <c r="O1043" s="24"/>
      <c r="P1043" s="24"/>
    </row>
    <row r="1044" spans="1:18" s="24" customFormat="1" ht="26.1" customHeight="1">
      <c r="A1044" s="176"/>
      <c r="B1044" s="177"/>
    </row>
    <row r="1045" spans="1:18" s="24" customFormat="1" ht="26.1" customHeight="1">
      <c r="A1045" s="176"/>
      <c r="B1045" s="177"/>
      <c r="K1045" s="69"/>
      <c r="L1045" s="69"/>
      <c r="M1045" s="69"/>
      <c r="N1045" s="69"/>
      <c r="O1045" s="69"/>
      <c r="P1045" s="69"/>
      <c r="Q1045" s="88"/>
      <c r="R1045" s="88"/>
    </row>
    <row r="1046" spans="1:18" s="69" customFormat="1" ht="26.1" customHeight="1">
      <c r="A1046" s="176"/>
      <c r="B1046" s="176"/>
      <c r="C1046" s="24"/>
      <c r="D1046" s="24"/>
      <c r="E1046" s="24"/>
      <c r="F1046" s="24"/>
      <c r="G1046" s="24"/>
      <c r="H1046" s="24"/>
      <c r="I1046" s="24"/>
      <c r="J1046" s="24"/>
      <c r="Q1046" s="24"/>
      <c r="R1046" s="24"/>
    </row>
    <row r="1047" spans="1:18" s="24" customFormat="1" ht="26.1" customHeight="1">
      <c r="A1047" s="176"/>
      <c r="B1047" s="176"/>
      <c r="K1047" s="69"/>
      <c r="L1047" s="69"/>
      <c r="M1047" s="69"/>
      <c r="N1047" s="69"/>
      <c r="O1047" s="69"/>
      <c r="P1047" s="69"/>
      <c r="Q1047" s="69"/>
      <c r="R1047" s="69"/>
    </row>
    <row r="1048" spans="1:18" s="24" customFormat="1" ht="26.1" customHeight="1">
      <c r="A1048" s="176"/>
      <c r="B1048" s="176"/>
      <c r="Q1048" s="69"/>
      <c r="R1048" s="69"/>
    </row>
    <row r="1049" spans="1:18" s="24" customFormat="1" ht="26.1" customHeight="1">
      <c r="A1049" s="176"/>
      <c r="B1049" s="177"/>
    </row>
    <row r="1050" spans="1:18" s="69" customFormat="1" ht="26.1" customHeight="1">
      <c r="A1050" s="176"/>
      <c r="B1050" s="177"/>
      <c r="C1050" s="24"/>
      <c r="D1050" s="24"/>
      <c r="E1050" s="24"/>
      <c r="F1050" s="24"/>
      <c r="G1050" s="24"/>
      <c r="H1050" s="24"/>
      <c r="I1050" s="24"/>
      <c r="J1050" s="24"/>
      <c r="Q1050" s="24"/>
      <c r="R1050" s="24"/>
    </row>
    <row r="1051" spans="1:18" s="69" customFormat="1" ht="26.1" customHeight="1">
      <c r="A1051" s="176"/>
      <c r="B1051" s="177"/>
      <c r="C1051" s="24"/>
      <c r="D1051" s="24"/>
      <c r="E1051" s="24"/>
      <c r="F1051" s="24"/>
      <c r="G1051" s="24"/>
      <c r="H1051" s="24"/>
      <c r="I1051" s="24"/>
      <c r="J1051" s="24"/>
      <c r="Q1051" s="24"/>
      <c r="R1051" s="24"/>
    </row>
    <row r="1052" spans="1:18" s="24" customFormat="1" ht="26.1" customHeight="1">
      <c r="A1052" s="176"/>
      <c r="B1052" s="176"/>
      <c r="K1052" s="69"/>
      <c r="L1052" s="69"/>
      <c r="M1052" s="69"/>
      <c r="N1052" s="69"/>
      <c r="O1052" s="69"/>
      <c r="P1052" s="69"/>
    </row>
    <row r="1053" spans="1:18" s="69" customFormat="1" ht="26.1" customHeight="1">
      <c r="A1053" s="176"/>
      <c r="B1053" s="176"/>
      <c r="C1053" s="24"/>
      <c r="D1053" s="24"/>
      <c r="E1053" s="24"/>
      <c r="F1053" s="24"/>
      <c r="G1053" s="24"/>
      <c r="H1053" s="24"/>
      <c r="I1053" s="24"/>
      <c r="J1053" s="24"/>
      <c r="Q1053" s="24"/>
      <c r="R1053" s="24"/>
    </row>
    <row r="1054" spans="1:18" s="69" customFormat="1" ht="26.1" customHeight="1">
      <c r="A1054" s="176"/>
      <c r="B1054" s="177"/>
      <c r="C1054" s="24"/>
      <c r="D1054" s="24"/>
      <c r="E1054" s="24"/>
      <c r="F1054" s="24"/>
      <c r="G1054" s="24"/>
      <c r="H1054" s="24"/>
      <c r="I1054" s="24"/>
      <c r="J1054" s="24"/>
      <c r="K1054" s="24"/>
      <c r="L1054" s="24"/>
      <c r="M1054" s="24"/>
      <c r="N1054" s="24"/>
      <c r="O1054" s="24"/>
      <c r="P1054" s="24"/>
      <c r="Q1054" s="24"/>
      <c r="R1054" s="24"/>
    </row>
    <row r="1055" spans="1:18" s="24" customFormat="1" ht="26.1" customHeight="1">
      <c r="A1055" s="176"/>
      <c r="B1055" s="177"/>
      <c r="I1055" s="123"/>
      <c r="J1055" s="123"/>
      <c r="K1055" s="88"/>
      <c r="L1055" s="88"/>
      <c r="M1055" s="88"/>
      <c r="N1055" s="88"/>
      <c r="O1055" s="88"/>
      <c r="P1055" s="88"/>
      <c r="Q1055" s="69"/>
      <c r="R1055" s="69"/>
    </row>
    <row r="1056" spans="1:18" s="69" customFormat="1" ht="47.25" customHeight="1">
      <c r="A1056" s="176"/>
      <c r="B1056" s="177"/>
      <c r="C1056" s="24"/>
      <c r="D1056" s="24"/>
      <c r="E1056" s="24"/>
      <c r="F1056" s="24"/>
      <c r="G1056" s="24"/>
      <c r="H1056" s="24"/>
      <c r="I1056" s="123"/>
      <c r="J1056" s="123"/>
      <c r="K1056" s="24"/>
      <c r="L1056" s="24"/>
      <c r="M1056" s="24"/>
      <c r="N1056" s="24"/>
      <c r="O1056" s="24"/>
      <c r="P1056" s="24"/>
    </row>
    <row r="1057" spans="1:18" s="24" customFormat="1" ht="47.25" customHeight="1">
      <c r="A1057" s="176"/>
      <c r="B1057" s="177"/>
      <c r="K1057" s="69"/>
      <c r="L1057" s="69"/>
      <c r="M1057" s="69"/>
      <c r="N1057" s="69"/>
      <c r="O1057" s="69"/>
      <c r="P1057" s="69"/>
      <c r="Q1057" s="69"/>
      <c r="R1057" s="69"/>
    </row>
    <row r="1058" spans="1:18" s="69" customFormat="1" ht="26.1" customHeight="1">
      <c r="A1058" s="170"/>
      <c r="B1058" s="170"/>
      <c r="C1058" s="24"/>
      <c r="D1058" s="24"/>
      <c r="E1058" s="24"/>
      <c r="F1058" s="24"/>
      <c r="G1058" s="24"/>
      <c r="H1058" s="24"/>
      <c r="I1058" s="24"/>
      <c r="J1058" s="24"/>
    </row>
    <row r="1059" spans="1:18" s="69" customFormat="1" ht="26.1" customHeight="1">
      <c r="A1059" s="172"/>
      <c r="B1059" s="173"/>
      <c r="C1059" s="123"/>
      <c r="D1059" s="123"/>
      <c r="E1059" s="123"/>
      <c r="F1059" s="123"/>
      <c r="G1059" s="123"/>
      <c r="H1059" s="123"/>
      <c r="I1059" s="24"/>
      <c r="J1059" s="24"/>
      <c r="K1059" s="24"/>
      <c r="L1059" s="24"/>
      <c r="M1059" s="24"/>
      <c r="N1059" s="24"/>
      <c r="O1059" s="24"/>
      <c r="P1059" s="24"/>
    </row>
    <row r="1060" spans="1:18" s="69" customFormat="1" ht="26.1" customHeight="1">
      <c r="A1060" s="172"/>
      <c r="B1060" s="172"/>
      <c r="C1060" s="123"/>
      <c r="D1060" s="123"/>
      <c r="E1060" s="123"/>
      <c r="F1060" s="123"/>
      <c r="G1060" s="123"/>
      <c r="H1060" s="123"/>
      <c r="I1060" s="24"/>
      <c r="J1060" s="24"/>
      <c r="K1060" s="24"/>
      <c r="L1060" s="24"/>
      <c r="M1060" s="24"/>
      <c r="N1060" s="24"/>
      <c r="O1060" s="24"/>
      <c r="P1060" s="24"/>
      <c r="Q1060" s="24"/>
      <c r="R1060" s="24"/>
    </row>
    <row r="1061" spans="1:18" s="69" customFormat="1" ht="45.75" customHeight="1">
      <c r="A1061" s="170"/>
      <c r="B1061" s="171"/>
      <c r="C1061" s="24"/>
      <c r="D1061" s="24"/>
      <c r="E1061" s="24"/>
      <c r="F1061" s="24"/>
      <c r="G1061" s="24"/>
      <c r="H1061" s="24"/>
      <c r="I1061" s="24"/>
      <c r="J1061" s="24"/>
      <c r="K1061" s="24"/>
      <c r="L1061" s="24"/>
      <c r="M1061" s="24"/>
      <c r="N1061" s="24"/>
      <c r="O1061" s="24"/>
      <c r="P1061" s="24"/>
    </row>
    <row r="1062" spans="1:18" s="69" customFormat="1" ht="34.5" customHeight="1">
      <c r="A1062" s="170"/>
      <c r="B1062" s="171"/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4"/>
      <c r="O1062" s="24"/>
      <c r="P1062" s="24"/>
      <c r="Q1062" s="24"/>
      <c r="R1062" s="24"/>
    </row>
    <row r="1063" spans="1:18" s="69" customFormat="1" ht="26.1" customHeight="1">
      <c r="A1063" s="170"/>
      <c r="B1063" s="170"/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4"/>
      <c r="O1063" s="24"/>
      <c r="P1063" s="24"/>
    </row>
    <row r="1064" spans="1:18" s="24" customFormat="1" ht="26.1" customHeight="1">
      <c r="A1064" s="170"/>
      <c r="B1064" s="170"/>
    </row>
    <row r="1065" spans="1:18" s="73" customFormat="1" ht="26.1" customHeight="1">
      <c r="A1065" s="170"/>
      <c r="B1065" s="170"/>
      <c r="C1065" s="24"/>
      <c r="D1065" s="24"/>
      <c r="E1065" s="24"/>
      <c r="F1065" s="24"/>
      <c r="G1065" s="24"/>
      <c r="H1065" s="24"/>
      <c r="I1065" s="24"/>
      <c r="J1065" s="24"/>
      <c r="K1065" s="69"/>
      <c r="L1065" s="69"/>
      <c r="M1065" s="69"/>
      <c r="N1065" s="69"/>
      <c r="O1065" s="69"/>
      <c r="P1065" s="69"/>
      <c r="Q1065" s="69"/>
      <c r="R1065" s="69"/>
    </row>
    <row r="1066" spans="1:18" s="24" customFormat="1" ht="31.5" customHeight="1">
      <c r="A1066" s="170"/>
      <c r="B1066" s="170"/>
      <c r="K1066" s="69"/>
      <c r="L1066" s="69"/>
      <c r="M1066" s="69"/>
      <c r="N1066" s="69"/>
      <c r="O1066" s="69"/>
      <c r="P1066" s="69"/>
      <c r="Q1066" s="69"/>
      <c r="R1066" s="69"/>
    </row>
    <row r="1067" spans="1:18" s="69" customFormat="1" ht="34.5" customHeight="1">
      <c r="A1067" s="170"/>
      <c r="B1067" s="170"/>
      <c r="C1067" s="24"/>
      <c r="D1067" s="24"/>
      <c r="E1067" s="24"/>
      <c r="F1067" s="24"/>
      <c r="G1067" s="24"/>
      <c r="H1067" s="24"/>
      <c r="I1067" s="24"/>
      <c r="J1067" s="24"/>
    </row>
    <row r="1068" spans="1:18" s="69" customFormat="1" ht="33.75" customHeight="1">
      <c r="A1068" s="170"/>
      <c r="B1068" s="170"/>
      <c r="C1068" s="24"/>
      <c r="D1068" s="24"/>
      <c r="E1068" s="24"/>
      <c r="F1068" s="24"/>
      <c r="G1068" s="24"/>
      <c r="H1068" s="24"/>
      <c r="I1068" s="24"/>
      <c r="J1068" s="24"/>
    </row>
    <row r="1069" spans="1:18" s="24" customFormat="1" ht="32.25" customHeight="1">
      <c r="A1069" s="170"/>
      <c r="B1069" s="171"/>
      <c r="K1069" s="69"/>
      <c r="L1069" s="69"/>
      <c r="M1069" s="69"/>
      <c r="N1069" s="69"/>
      <c r="O1069" s="69"/>
      <c r="P1069" s="69"/>
    </row>
    <row r="1070" spans="1:18" s="24" customFormat="1" ht="37.5" customHeight="1">
      <c r="A1070" s="170"/>
      <c r="B1070" s="171"/>
      <c r="Q1070" s="69"/>
      <c r="R1070" s="69"/>
    </row>
    <row r="1071" spans="1:18" s="24" customFormat="1" ht="26.25" customHeight="1">
      <c r="A1071" s="170"/>
      <c r="B1071" s="171"/>
      <c r="K1071" s="69"/>
      <c r="L1071" s="69"/>
      <c r="M1071" s="69"/>
      <c r="N1071" s="69"/>
      <c r="O1071" s="69"/>
      <c r="P1071" s="69"/>
      <c r="Q1071" s="69"/>
      <c r="R1071" s="69"/>
    </row>
    <row r="1072" spans="1:18" s="24" customFormat="1" ht="30.75" customHeight="1">
      <c r="A1072" s="170"/>
      <c r="B1072" s="171"/>
      <c r="Q1072" s="73"/>
      <c r="R1072" s="73"/>
    </row>
    <row r="1073" spans="1:23" s="24" customFormat="1" ht="35.25" customHeight="1">
      <c r="A1073" s="170"/>
      <c r="B1073" s="171"/>
      <c r="K1073" s="69"/>
      <c r="L1073" s="69"/>
      <c r="M1073" s="69"/>
      <c r="N1073" s="69"/>
      <c r="O1073" s="69"/>
      <c r="P1073" s="69"/>
    </row>
    <row r="1074" spans="1:23" s="24" customFormat="1" ht="24.9" customHeight="1">
      <c r="A1074" s="170"/>
      <c r="B1074" s="170"/>
    </row>
    <row r="1075" spans="1:23" s="24" customFormat="1" ht="24.9" customHeight="1">
      <c r="A1075" s="170"/>
      <c r="B1075" s="171"/>
      <c r="K1075" s="190" t="e">
        <f>#REF!</f>
        <v>#REF!</v>
      </c>
      <c r="L1075" s="69"/>
      <c r="M1075" s="69"/>
      <c r="N1075" s="69"/>
      <c r="O1075" s="69"/>
      <c r="P1075" s="69"/>
      <c r="Q1075" s="69"/>
      <c r="R1075" s="69"/>
    </row>
    <row r="1076" spans="1:23" s="69" customFormat="1" ht="24.9" customHeight="1">
      <c r="A1076" s="170"/>
      <c r="B1076" s="170"/>
      <c r="C1076" s="24"/>
      <c r="D1076" s="24"/>
      <c r="E1076" s="24"/>
      <c r="F1076" s="24"/>
      <c r="G1076" s="24"/>
      <c r="H1076" s="24"/>
      <c r="I1076" s="24"/>
      <c r="J1076" s="24"/>
      <c r="Q1076" s="24"/>
      <c r="R1076" s="24"/>
    </row>
    <row r="1077" spans="1:23" s="24" customFormat="1" ht="24.9" customHeight="1">
      <c r="A1077" s="170"/>
      <c r="B1077" s="171"/>
      <c r="K1077" s="69"/>
      <c r="L1077" s="69"/>
      <c r="M1077" s="69"/>
      <c r="N1077" s="69"/>
      <c r="O1077" s="69"/>
      <c r="P1077" s="69"/>
      <c r="Q1077" s="69"/>
      <c r="R1077" s="69"/>
    </row>
    <row r="1078" spans="1:23" s="24" customFormat="1" ht="24.9" customHeight="1">
      <c r="A1078" s="170"/>
      <c r="B1078" s="170"/>
      <c r="K1078" s="69"/>
      <c r="L1078" s="69"/>
      <c r="M1078" s="69"/>
      <c r="N1078" s="69"/>
      <c r="O1078" s="69"/>
      <c r="P1078" s="69"/>
    </row>
    <row r="1079" spans="1:23" s="24" customFormat="1" ht="24.9" customHeight="1">
      <c r="A1079" s="170"/>
      <c r="B1079" s="171"/>
      <c r="Q1079" s="69"/>
      <c r="R1079" s="69"/>
    </row>
    <row r="1080" spans="1:23" s="24" customFormat="1" ht="24.9" customHeight="1">
      <c r="A1080" s="170"/>
      <c r="B1080" s="171"/>
      <c r="K1080" s="69"/>
      <c r="L1080" s="69"/>
      <c r="M1080" s="69"/>
      <c r="N1080" s="69"/>
      <c r="O1080" s="69"/>
      <c r="P1080" s="69"/>
    </row>
    <row r="1081" spans="1:23" s="24" customFormat="1" ht="24.9" customHeight="1">
      <c r="A1081" s="170"/>
      <c r="B1081" s="171"/>
      <c r="K1081" s="69"/>
      <c r="L1081" s="69"/>
      <c r="M1081" s="69"/>
      <c r="N1081" s="69"/>
      <c r="O1081" s="69"/>
      <c r="P1081" s="69"/>
      <c r="Q1081" s="69"/>
      <c r="R1081" s="69"/>
    </row>
    <row r="1082" spans="1:23" s="175" customFormat="1" ht="24.9" customHeight="1">
      <c r="A1082" s="170"/>
      <c r="B1082" s="171"/>
      <c r="C1082" s="24"/>
      <c r="D1082" s="24"/>
      <c r="E1082" s="24"/>
      <c r="F1082" s="24"/>
      <c r="G1082" s="24"/>
      <c r="H1082" s="24"/>
      <c r="I1082" s="24"/>
      <c r="J1082" s="24"/>
      <c r="K1082" s="73"/>
      <c r="L1082" s="73"/>
      <c r="M1082" s="73"/>
      <c r="N1082" s="73"/>
      <c r="O1082" s="73"/>
      <c r="P1082" s="73"/>
      <c r="Q1082" s="69"/>
      <c r="R1082" s="69"/>
    </row>
    <row r="1083" spans="1:23" s="24" customFormat="1" ht="24.9" customHeight="1">
      <c r="A1083" s="170"/>
      <c r="B1083" s="170"/>
    </row>
    <row r="1084" spans="1:23" s="24" customFormat="1" ht="24.9" customHeight="1">
      <c r="A1084" s="170"/>
      <c r="B1084" s="171"/>
      <c r="Q1084" s="69"/>
      <c r="R1084" s="69"/>
    </row>
    <row r="1085" spans="1:23" s="24" customFormat="1" ht="24.9" customHeight="1">
      <c r="A1085" s="170"/>
      <c r="B1085" s="171"/>
      <c r="K1085" s="69"/>
      <c r="L1085" s="69"/>
      <c r="M1085" s="69"/>
      <c r="N1085" s="69"/>
      <c r="O1085" s="69"/>
      <c r="P1085" s="69"/>
    </row>
    <row r="1086" spans="1:23" s="24" customFormat="1" ht="24.9" customHeight="1">
      <c r="A1086" s="176"/>
      <c r="B1086" s="177"/>
      <c r="Q1086" s="69"/>
      <c r="R1086" s="69"/>
      <c r="S1086" s="123"/>
      <c r="T1086" s="123"/>
      <c r="U1086" s="123"/>
      <c r="V1086" s="123"/>
      <c r="W1086" s="123"/>
    </row>
    <row r="1087" spans="1:23" s="24" customFormat="1" ht="24.9" customHeight="1">
      <c r="A1087" s="170"/>
      <c r="B1087" s="170"/>
      <c r="K1087" s="69"/>
      <c r="L1087" s="69"/>
      <c r="M1087" s="69"/>
      <c r="N1087" s="69"/>
      <c r="O1087" s="69"/>
      <c r="P1087" s="69"/>
    </row>
    <row r="1088" spans="1:23" s="24" customFormat="1" ht="24.9" customHeight="1">
      <c r="A1088" s="203"/>
      <c r="B1088" s="203"/>
      <c r="Q1088" s="69"/>
      <c r="R1088" s="69"/>
    </row>
    <row r="1089" spans="1:18" s="24" customFormat="1" ht="24.9" customHeight="1">
      <c r="A1089" s="185"/>
      <c r="B1089" s="186"/>
      <c r="K1089" s="69"/>
      <c r="L1089" s="69"/>
      <c r="M1089" s="69"/>
      <c r="N1089" s="69"/>
      <c r="O1089" s="69"/>
      <c r="P1089" s="69"/>
      <c r="Q1089" s="69"/>
      <c r="R1089" s="69"/>
    </row>
    <row r="1090" spans="1:18" s="24" customFormat="1" ht="24.9" customHeight="1">
      <c r="A1090" s="228"/>
      <c r="B1090" s="228"/>
    </row>
    <row r="1091" spans="1:18" s="24" customFormat="1" ht="24.9" customHeight="1">
      <c r="A1091" s="176"/>
      <c r="B1091" s="177"/>
      <c r="K1091" s="69"/>
      <c r="L1091" s="69"/>
      <c r="M1091" s="69"/>
      <c r="N1091" s="69"/>
      <c r="O1091" s="69"/>
      <c r="P1091" s="69"/>
    </row>
    <row r="1092" spans="1:18" s="175" customFormat="1" ht="24.9" customHeight="1">
      <c r="A1092" s="176"/>
      <c r="B1092" s="176"/>
      <c r="C1092" s="24"/>
      <c r="D1092" s="24"/>
      <c r="E1092" s="24"/>
      <c r="F1092" s="24"/>
      <c r="G1092" s="24"/>
      <c r="H1092" s="24"/>
      <c r="I1092" s="24"/>
      <c r="J1092" s="24"/>
      <c r="K1092" s="69"/>
      <c r="L1092" s="69"/>
      <c r="M1092" s="69"/>
      <c r="N1092" s="69"/>
      <c r="O1092" s="69"/>
      <c r="P1092" s="69"/>
      <c r="Q1092" s="24"/>
      <c r="R1092" s="24"/>
    </row>
    <row r="1093" spans="1:18" s="24" customFormat="1" ht="24.9" customHeight="1">
      <c r="A1093" s="176"/>
      <c r="B1093" s="177"/>
      <c r="Q1093" s="69"/>
      <c r="R1093" s="69"/>
    </row>
    <row r="1094" spans="1:18" s="24" customFormat="1" ht="24.9" customHeight="1">
      <c r="A1094" s="176"/>
      <c r="B1094" s="176"/>
      <c r="K1094" s="69"/>
      <c r="L1094" s="69"/>
      <c r="M1094" s="69"/>
      <c r="N1094" s="69"/>
      <c r="O1094" s="69"/>
      <c r="P1094" s="69"/>
      <c r="Q1094" s="69"/>
      <c r="R1094" s="69"/>
    </row>
    <row r="1095" spans="1:18" s="123" customFormat="1" ht="41.25" customHeight="1">
      <c r="A1095" s="176"/>
      <c r="B1095" s="177"/>
      <c r="C1095" s="24"/>
      <c r="D1095" s="24"/>
      <c r="E1095" s="24"/>
      <c r="F1095" s="24"/>
      <c r="G1095" s="24"/>
      <c r="H1095" s="24"/>
      <c r="I1095" s="24"/>
      <c r="J1095" s="24"/>
      <c r="K1095" s="24"/>
      <c r="L1095" s="24"/>
      <c r="M1095" s="24"/>
      <c r="N1095" s="24"/>
      <c r="O1095" s="24"/>
      <c r="P1095" s="24"/>
      <c r="Q1095" s="69"/>
      <c r="R1095" s="69"/>
    </row>
    <row r="1096" spans="1:18" s="24" customFormat="1" ht="24.9" customHeight="1">
      <c r="A1096" s="176"/>
      <c r="B1096" s="177"/>
      <c r="K1096" s="69"/>
      <c r="L1096" s="69"/>
      <c r="M1096" s="69"/>
      <c r="N1096" s="69"/>
      <c r="O1096" s="69"/>
      <c r="P1096" s="69"/>
      <c r="Q1096" s="69"/>
      <c r="R1096" s="69"/>
    </row>
    <row r="1097" spans="1:18" s="24" customFormat="1" ht="24.9" customHeight="1">
      <c r="A1097" s="176"/>
      <c r="B1097" s="176"/>
    </row>
    <row r="1098" spans="1:18" s="24" customFormat="1" ht="24.9" customHeight="1">
      <c r="A1098" s="176"/>
      <c r="B1098" s="177"/>
      <c r="K1098" s="69"/>
      <c r="L1098" s="69"/>
      <c r="M1098" s="69"/>
      <c r="N1098" s="69"/>
      <c r="O1098" s="69"/>
      <c r="P1098" s="69"/>
    </row>
    <row r="1099" spans="1:18" s="24" customFormat="1" ht="24.9" customHeight="1">
      <c r="A1099" s="176"/>
      <c r="B1099" s="176"/>
      <c r="K1099" s="69"/>
      <c r="L1099" s="69"/>
      <c r="M1099" s="69"/>
      <c r="N1099" s="69"/>
      <c r="O1099" s="69"/>
      <c r="P1099" s="69"/>
      <c r="Q1099" s="69"/>
      <c r="R1099" s="69"/>
    </row>
    <row r="1100" spans="1:18" s="24" customFormat="1" ht="24.9" customHeight="1">
      <c r="A1100" s="176"/>
      <c r="B1100" s="177"/>
    </row>
    <row r="1101" spans="1:18" s="24" customFormat="1" ht="24.9" customHeight="1">
      <c r="A1101" s="176"/>
      <c r="B1101" s="176"/>
    </row>
    <row r="1102" spans="1:18" s="24" customFormat="1" ht="24.9" customHeight="1">
      <c r="A1102" s="176"/>
      <c r="B1102" s="177"/>
    </row>
    <row r="1103" spans="1:18" s="24" customFormat="1" ht="24.9" customHeight="1">
      <c r="A1103" s="176"/>
      <c r="B1103" s="177"/>
      <c r="K1103" s="69"/>
      <c r="L1103" s="69"/>
      <c r="M1103" s="69"/>
      <c r="N1103" s="69"/>
      <c r="O1103" s="69"/>
      <c r="P1103" s="69"/>
      <c r="Q1103" s="69"/>
      <c r="R1103" s="69"/>
    </row>
    <row r="1104" spans="1:18" s="24" customFormat="1" ht="24.9" customHeight="1">
      <c r="A1104" s="176"/>
      <c r="B1104" s="176"/>
      <c r="K1104" s="69"/>
      <c r="L1104" s="69"/>
      <c r="M1104" s="69"/>
      <c r="N1104" s="69"/>
      <c r="O1104" s="69"/>
      <c r="P1104" s="69"/>
      <c r="Q1104" s="69"/>
      <c r="R1104" s="69"/>
    </row>
    <row r="1105" spans="1:18" s="24" customFormat="1" ht="24.9" customHeight="1">
      <c r="A1105" s="228"/>
      <c r="B1105" s="228"/>
      <c r="K1105" s="69"/>
      <c r="L1105" s="69"/>
      <c r="M1105" s="69"/>
      <c r="N1105" s="69"/>
      <c r="O1105" s="69"/>
      <c r="P1105" s="69"/>
    </row>
    <row r="1106" spans="1:18" s="252" customFormat="1" ht="24.9" customHeight="1">
      <c r="A1106" s="176"/>
      <c r="B1106" s="176"/>
      <c r="C1106" s="24"/>
      <c r="D1106" s="24"/>
      <c r="E1106" s="24"/>
      <c r="F1106" s="24"/>
      <c r="G1106" s="24"/>
      <c r="H1106" s="24"/>
      <c r="I1106" s="24"/>
      <c r="J1106" s="24"/>
      <c r="K1106" s="69"/>
      <c r="L1106" s="69"/>
      <c r="M1106" s="69"/>
      <c r="N1106" s="69"/>
      <c r="O1106" s="69"/>
      <c r="P1106" s="69"/>
      <c r="Q1106" s="69"/>
      <c r="R1106" s="69"/>
    </row>
    <row r="1107" spans="1:18" s="24" customFormat="1" ht="24.9" customHeight="1">
      <c r="A1107" s="176"/>
      <c r="B1107" s="177"/>
      <c r="Q1107" s="69"/>
      <c r="R1107" s="69"/>
    </row>
    <row r="1108" spans="1:18" s="24" customFormat="1" ht="24.9" customHeight="1">
      <c r="A1108" s="176"/>
      <c r="B1108" s="177"/>
    </row>
    <row r="1109" spans="1:18" s="24" customFormat="1" ht="24.9" customHeight="1">
      <c r="A1109" s="176"/>
      <c r="B1109" s="177"/>
      <c r="K1109" s="69"/>
      <c r="L1109" s="69"/>
      <c r="M1109" s="69"/>
      <c r="N1109" s="69"/>
      <c r="O1109" s="69"/>
      <c r="P1109" s="69"/>
      <c r="Q1109" s="69"/>
      <c r="R1109" s="69"/>
    </row>
    <row r="1110" spans="1:18" s="24" customFormat="1" ht="24.9" customHeight="1">
      <c r="A1110" s="176"/>
      <c r="B1110" s="177"/>
    </row>
    <row r="1111" spans="1:18" s="24" customFormat="1" ht="24.9" customHeight="1">
      <c r="A1111" s="176"/>
      <c r="B1111" s="176"/>
      <c r="Q1111" s="69"/>
      <c r="R1111" s="69"/>
    </row>
    <row r="1112" spans="1:18" s="24" customFormat="1" ht="24.9" customHeight="1">
      <c r="A1112" s="176"/>
      <c r="B1112" s="176"/>
      <c r="Q1112" s="69"/>
      <c r="R1112" s="69"/>
    </row>
    <row r="1113" spans="1:18" s="24" customFormat="1" ht="24.9" customHeight="1">
      <c r="A1113" s="176"/>
      <c r="B1113" s="177"/>
      <c r="K1113" s="69"/>
      <c r="L1113" s="69"/>
      <c r="M1113" s="69"/>
      <c r="N1113" s="69"/>
      <c r="O1113" s="69"/>
      <c r="P1113" s="69"/>
      <c r="Q1113" s="69"/>
      <c r="R1113" s="69"/>
    </row>
    <row r="1114" spans="1:18" s="24" customFormat="1" ht="24.9" customHeight="1">
      <c r="A1114" s="176"/>
      <c r="B1114" s="176"/>
      <c r="K1114" s="69"/>
      <c r="L1114" s="69"/>
      <c r="M1114" s="69"/>
      <c r="N1114" s="69"/>
      <c r="O1114" s="69"/>
      <c r="P1114" s="69"/>
      <c r="Q1114" s="69"/>
      <c r="R1114" s="69"/>
    </row>
    <row r="1115" spans="1:18" s="24" customFormat="1" ht="24.9" customHeight="1">
      <c r="A1115" s="176"/>
      <c r="B1115" s="176"/>
      <c r="Q1115" s="69"/>
      <c r="R1115" s="69"/>
    </row>
    <row r="1116" spans="1:18" s="24" customFormat="1" ht="24.9" customHeight="1">
      <c r="A1116" s="176"/>
      <c r="B1116" s="176"/>
      <c r="K1116" s="69"/>
      <c r="L1116" s="69"/>
      <c r="M1116" s="69"/>
      <c r="N1116" s="69"/>
      <c r="O1116" s="69"/>
      <c r="P1116" s="69"/>
      <c r="Q1116" s="69"/>
      <c r="R1116" s="69"/>
    </row>
    <row r="1117" spans="1:18" s="24" customFormat="1" ht="24.9" customHeight="1">
      <c r="A1117" s="176"/>
      <c r="B1117" s="177"/>
      <c r="K1117" s="69"/>
      <c r="L1117" s="69"/>
      <c r="M1117" s="69"/>
      <c r="N1117" s="69"/>
      <c r="O1117" s="69"/>
      <c r="P1117" s="69"/>
    </row>
    <row r="1118" spans="1:18" s="24" customFormat="1" ht="24.9" customHeight="1">
      <c r="A1118" s="176"/>
      <c r="B1118" s="177"/>
      <c r="Q1118" s="73"/>
      <c r="R1118" s="73"/>
    </row>
    <row r="1119" spans="1:18" s="24" customFormat="1" ht="24.9" customHeight="1">
      <c r="A1119" s="176"/>
      <c r="B1119" s="176"/>
      <c r="K1119" s="69"/>
      <c r="L1119" s="69"/>
      <c r="M1119" s="69"/>
      <c r="N1119" s="69"/>
      <c r="O1119" s="69"/>
      <c r="P1119" s="69"/>
    </row>
    <row r="1120" spans="1:18" s="24" customFormat="1" ht="24.9" customHeight="1">
      <c r="A1120" s="176"/>
      <c r="B1120" s="177"/>
      <c r="Q1120" s="69"/>
      <c r="R1120" s="69"/>
    </row>
    <row r="1121" spans="1:18" s="24" customFormat="1" ht="24.9" customHeight="1">
      <c r="A1121" s="176"/>
      <c r="B1121" s="177"/>
      <c r="K1121" s="69"/>
      <c r="L1121" s="69"/>
      <c r="M1121" s="69"/>
      <c r="N1121" s="69"/>
      <c r="O1121" s="69"/>
      <c r="P1121" s="69"/>
      <c r="Q1121" s="69"/>
      <c r="R1121" s="69"/>
    </row>
    <row r="1122" spans="1:18" s="24" customFormat="1" ht="24.9" customHeight="1">
      <c r="A1122" s="176"/>
      <c r="B1122" s="176"/>
      <c r="K1122" s="69"/>
      <c r="L1122" s="69"/>
      <c r="M1122" s="69"/>
      <c r="N1122" s="69"/>
      <c r="O1122" s="69"/>
      <c r="P1122" s="69"/>
    </row>
    <row r="1123" spans="1:18" s="24" customFormat="1" ht="24.9" customHeight="1">
      <c r="A1123" s="176"/>
      <c r="B1123" s="177"/>
      <c r="K1123" s="69"/>
      <c r="L1123" s="69"/>
      <c r="M1123" s="69"/>
      <c r="N1123" s="69"/>
      <c r="O1123" s="69"/>
      <c r="P1123" s="69"/>
    </row>
    <row r="1124" spans="1:18" s="24" customFormat="1" ht="24.9" customHeight="1">
      <c r="A1124" s="176"/>
      <c r="B1124" s="176"/>
      <c r="K1124" s="69"/>
      <c r="L1124" s="69"/>
      <c r="M1124" s="69"/>
      <c r="N1124" s="69"/>
      <c r="O1124" s="69"/>
      <c r="P1124" s="69"/>
    </row>
    <row r="1125" spans="1:18" s="24" customFormat="1" ht="24.9" customHeight="1">
      <c r="A1125" s="176"/>
      <c r="B1125" s="177"/>
      <c r="K1125" s="69"/>
      <c r="L1125" s="69"/>
      <c r="M1125" s="69"/>
      <c r="N1125" s="69"/>
      <c r="O1125" s="69"/>
      <c r="P1125" s="69"/>
    </row>
    <row r="1126" spans="1:18" s="24" customFormat="1" ht="24.9" customHeight="1">
      <c r="A1126" s="176"/>
      <c r="B1126" s="177"/>
      <c r="K1126" s="69"/>
      <c r="L1126" s="69"/>
      <c r="M1126" s="69"/>
      <c r="N1126" s="69"/>
      <c r="O1126" s="69"/>
      <c r="P1126" s="69"/>
    </row>
    <row r="1127" spans="1:18" s="24" customFormat="1" ht="24.9" customHeight="1">
      <c r="A1127" s="176"/>
      <c r="B1127" s="177"/>
    </row>
    <row r="1128" spans="1:18" s="24" customFormat="1" ht="24.9" customHeight="1">
      <c r="A1128" s="176"/>
      <c r="B1128" s="177"/>
      <c r="K1128" s="73"/>
      <c r="L1128" s="73"/>
      <c r="M1128" s="73"/>
      <c r="N1128" s="73"/>
      <c r="O1128" s="73"/>
      <c r="P1128" s="73"/>
    </row>
    <row r="1129" spans="1:18" s="24" customFormat="1" ht="24.9" customHeight="1">
      <c r="A1129" s="176"/>
      <c r="B1129" s="177"/>
      <c r="Q1129" s="69"/>
      <c r="R1129" s="69"/>
    </row>
    <row r="1130" spans="1:18" s="24" customFormat="1" ht="24.9" customHeight="1">
      <c r="A1130" s="176"/>
      <c r="B1130" s="177"/>
      <c r="K1130" s="69"/>
      <c r="L1130" s="69"/>
      <c r="M1130" s="69"/>
      <c r="N1130" s="69"/>
      <c r="O1130" s="69"/>
      <c r="P1130" s="69"/>
    </row>
    <row r="1131" spans="1:18" s="24" customFormat="1" ht="24.9" customHeight="1">
      <c r="A1131" s="176"/>
      <c r="B1131" s="176"/>
      <c r="K1131" s="69"/>
      <c r="L1131" s="69"/>
      <c r="M1131" s="69"/>
      <c r="N1131" s="69"/>
      <c r="O1131" s="69"/>
      <c r="P1131" s="69"/>
    </row>
    <row r="1132" spans="1:18" s="24" customFormat="1" ht="24.9" customHeight="1">
      <c r="A1132" s="176"/>
      <c r="B1132" s="177"/>
    </row>
    <row r="1133" spans="1:18" s="24" customFormat="1" ht="24.9" customHeight="1">
      <c r="A1133" s="176"/>
      <c r="B1133" s="176"/>
    </row>
    <row r="1134" spans="1:18" s="24" customFormat="1" ht="24.9" customHeight="1">
      <c r="A1134" s="176"/>
      <c r="B1134" s="177"/>
    </row>
    <row r="1135" spans="1:18" s="24" customFormat="1" ht="24.9" customHeight="1">
      <c r="A1135" s="176"/>
      <c r="B1135" s="177"/>
      <c r="Q1135" s="175"/>
      <c r="R1135" s="175"/>
    </row>
    <row r="1136" spans="1:18" s="24" customFormat="1" ht="24.9" customHeight="1">
      <c r="A1136" s="176"/>
      <c r="B1136" s="176"/>
    </row>
    <row r="1137" spans="1:18" s="24" customFormat="1" ht="24.9" customHeight="1">
      <c r="A1137" s="176"/>
      <c r="B1137" s="176"/>
    </row>
    <row r="1138" spans="1:18" s="24" customFormat="1" ht="24.9" customHeight="1">
      <c r="A1138" s="176"/>
      <c r="B1138" s="176"/>
    </row>
    <row r="1139" spans="1:18" s="24" customFormat="1" ht="24.9" customHeight="1">
      <c r="A1139" s="185"/>
      <c r="B1139" s="185"/>
      <c r="K1139" s="69"/>
      <c r="L1139" s="69"/>
      <c r="M1139" s="69"/>
      <c r="N1139" s="69"/>
      <c r="O1139" s="69"/>
      <c r="P1139" s="69"/>
      <c r="Q1139" s="123"/>
      <c r="R1139" s="123"/>
    </row>
    <row r="1140" spans="1:18" s="24" customFormat="1" ht="24.9" customHeight="1">
      <c r="A1140" s="176"/>
      <c r="B1140" s="176"/>
    </row>
    <row r="1141" spans="1:18" s="24" customFormat="1" ht="24.9" customHeight="1">
      <c r="A1141" s="176"/>
      <c r="B1141" s="176"/>
    </row>
    <row r="1142" spans="1:18" s="24" customFormat="1" ht="24.9" customHeight="1">
      <c r="A1142" s="176"/>
      <c r="B1142" s="176"/>
    </row>
    <row r="1143" spans="1:18" s="24" customFormat="1" ht="24.9" customHeight="1">
      <c r="A1143" s="177"/>
      <c r="B1143" s="177"/>
    </row>
    <row r="1144" spans="1:18" s="24" customFormat="1" ht="24.9" customHeight="1">
      <c r="A1144" s="176"/>
      <c r="B1144" s="176"/>
    </row>
    <row r="1145" spans="1:18" s="24" customFormat="1" ht="24.9" customHeight="1">
      <c r="A1145" s="176"/>
      <c r="B1145" s="176"/>
      <c r="K1145" s="175"/>
      <c r="L1145" s="175"/>
      <c r="M1145" s="175"/>
      <c r="N1145" s="175"/>
      <c r="O1145" s="175"/>
      <c r="P1145" s="175"/>
      <c r="Q1145" s="175"/>
      <c r="R1145" s="175"/>
    </row>
    <row r="1146" spans="1:18" s="24" customFormat="1" ht="24.9" customHeight="1">
      <c r="A1146" s="176"/>
      <c r="B1146" s="176"/>
    </row>
    <row r="1147" spans="1:18" s="24" customFormat="1" ht="24.9" customHeight="1">
      <c r="A1147" s="176"/>
      <c r="B1147" s="176"/>
    </row>
    <row r="1148" spans="1:18" s="24" customFormat="1" ht="24.9" customHeight="1">
      <c r="A1148" s="176"/>
      <c r="B1148" s="176"/>
      <c r="Q1148" s="123"/>
      <c r="R1148" s="123"/>
    </row>
    <row r="1149" spans="1:18" s="24" customFormat="1" ht="24.9" customHeight="1">
      <c r="A1149" s="176"/>
      <c r="B1149" s="176"/>
      <c r="K1149" s="123"/>
      <c r="L1149" s="123"/>
      <c r="M1149" s="123"/>
      <c r="N1149" s="123"/>
      <c r="O1149" s="123"/>
      <c r="P1149" s="123"/>
    </row>
    <row r="1150" spans="1:18" s="24" customFormat="1" ht="24.9" customHeight="1">
      <c r="A1150" s="176"/>
      <c r="B1150" s="176"/>
    </row>
    <row r="1151" spans="1:18" s="24" customFormat="1" ht="24.9" customHeight="1">
      <c r="A1151" s="176"/>
      <c r="B1151" s="176"/>
    </row>
    <row r="1152" spans="1:18" s="24" customFormat="1" ht="24.9" customHeight="1">
      <c r="A1152" s="176"/>
      <c r="B1152" s="176"/>
    </row>
    <row r="1153" spans="1:18" s="24" customFormat="1" ht="24.9" customHeight="1">
      <c r="A1153" s="170"/>
      <c r="B1153" s="170"/>
    </row>
    <row r="1154" spans="1:18" s="24" customFormat="1" ht="24.9" customHeight="1">
      <c r="A1154" s="170"/>
      <c r="B1154" s="170"/>
    </row>
    <row r="1155" spans="1:18" s="24" customFormat="1" ht="24.9" customHeight="1">
      <c r="A1155" s="203"/>
      <c r="B1155" s="203"/>
      <c r="K1155" s="175"/>
      <c r="L1155" s="175"/>
      <c r="M1155" s="175"/>
      <c r="N1155" s="175"/>
      <c r="O1155" s="175"/>
      <c r="P1155" s="175"/>
    </row>
    <row r="1156" spans="1:18" s="24" customFormat="1" ht="24.9" customHeight="1">
      <c r="A1156" s="185"/>
      <c r="B1156" s="185"/>
    </row>
    <row r="1157" spans="1:18" s="24" customFormat="1" ht="24.9" customHeight="1">
      <c r="A1157" s="176"/>
      <c r="B1157" s="176"/>
    </row>
    <row r="1158" spans="1:18" s="24" customFormat="1" ht="24.9" customHeight="1">
      <c r="A1158" s="176"/>
      <c r="B1158" s="176"/>
      <c r="K1158" s="123"/>
      <c r="L1158" s="123"/>
      <c r="M1158" s="123"/>
      <c r="N1158" s="123"/>
      <c r="O1158" s="123"/>
      <c r="P1158" s="123"/>
    </row>
    <row r="1159" spans="1:18" s="24" customFormat="1" ht="24.9" customHeight="1">
      <c r="A1159" s="176"/>
      <c r="B1159" s="176"/>
      <c r="Q1159" s="252"/>
      <c r="R1159" s="252"/>
    </row>
    <row r="1160" spans="1:18" s="24" customFormat="1" ht="24.9" customHeight="1">
      <c r="A1160" s="176"/>
      <c r="B1160" s="176"/>
      <c r="K1160" s="22" t="e">
        <f>#REF!</f>
        <v>#REF!</v>
      </c>
    </row>
    <row r="1161" spans="1:18" s="24" customFormat="1" ht="24.9" customHeight="1">
      <c r="A1161" s="176"/>
      <c r="B1161" s="176"/>
    </row>
    <row r="1162" spans="1:18" s="24" customFormat="1" ht="24.9" customHeight="1">
      <c r="A1162" s="201"/>
      <c r="B1162" s="201"/>
    </row>
    <row r="1163" spans="1:18" s="24" customFormat="1" ht="24.9" customHeight="1">
      <c r="A1163" s="176"/>
      <c r="B1163" s="176"/>
    </row>
    <row r="1164" spans="1:18" s="24" customFormat="1" ht="24.9" customHeight="1">
      <c r="A1164" s="176"/>
      <c r="B1164" s="176"/>
    </row>
    <row r="1165" spans="1:18" s="24" customFormat="1" ht="24.9" customHeight="1">
      <c r="A1165" s="176"/>
      <c r="B1165" s="176"/>
    </row>
    <row r="1166" spans="1:18" s="24" customFormat="1" ht="24.9" customHeight="1">
      <c r="A1166" s="176"/>
      <c r="B1166" s="176"/>
    </row>
    <row r="1167" spans="1:18" s="24" customFormat="1" ht="24.9" customHeight="1">
      <c r="A1167" s="176"/>
      <c r="B1167" s="176"/>
    </row>
    <row r="1168" spans="1:18" s="24" customFormat="1" ht="24.9" customHeight="1">
      <c r="A1168" s="176"/>
      <c r="B1168" s="176"/>
    </row>
    <row r="1169" spans="1:16" s="24" customFormat="1" ht="24.9" customHeight="1">
      <c r="A1169" s="176"/>
      <c r="B1169" s="176"/>
      <c r="I1169" s="123"/>
      <c r="J1169" s="123"/>
      <c r="K1169" s="252"/>
      <c r="L1169" s="252"/>
      <c r="M1169" s="252"/>
      <c r="N1169" s="252"/>
      <c r="O1169" s="252"/>
      <c r="P1169" s="252"/>
    </row>
    <row r="1170" spans="1:16" s="24" customFormat="1" ht="24.9" customHeight="1">
      <c r="A1170" s="176"/>
      <c r="B1170" s="176"/>
    </row>
    <row r="1171" spans="1:16" s="24" customFormat="1" ht="24.9" customHeight="1">
      <c r="A1171" s="176"/>
      <c r="B1171" s="176"/>
    </row>
    <row r="1172" spans="1:16" s="24" customFormat="1" ht="24.9" customHeight="1">
      <c r="A1172" s="176"/>
      <c r="B1172" s="176"/>
    </row>
    <row r="1173" spans="1:16" s="24" customFormat="1" ht="24.9" customHeight="1">
      <c r="A1173" s="201"/>
      <c r="B1173" s="201"/>
      <c r="C1173" s="123"/>
      <c r="D1173" s="123"/>
      <c r="E1173" s="123"/>
      <c r="F1173" s="123"/>
      <c r="G1173" s="123"/>
      <c r="H1173" s="123"/>
    </row>
    <row r="1174" spans="1:16" s="24" customFormat="1" ht="24.9" customHeight="1">
      <c r="A1174" s="176"/>
      <c r="B1174" s="176"/>
    </row>
    <row r="1175" spans="1:16" s="24" customFormat="1" ht="30" customHeight="1">
      <c r="A1175" s="176"/>
      <c r="B1175" s="176"/>
    </row>
    <row r="1176" spans="1:16" s="24" customFormat="1" ht="24.9" customHeight="1">
      <c r="A1176" s="176"/>
      <c r="B1176" s="176"/>
    </row>
    <row r="1177" spans="1:16" s="24" customFormat="1" ht="24.9" customHeight="1">
      <c r="A1177" s="176"/>
      <c r="B1177" s="176"/>
    </row>
    <row r="1178" spans="1:16" s="24" customFormat="1" ht="24.9" customHeight="1">
      <c r="A1178" s="176"/>
      <c r="B1178" s="176"/>
    </row>
    <row r="1179" spans="1:16" s="24" customFormat="1" ht="24.9" customHeight="1">
      <c r="A1179" s="176"/>
      <c r="B1179" s="176"/>
    </row>
    <row r="1180" spans="1:16" s="24" customFormat="1" ht="24.9" customHeight="1">
      <c r="A1180" s="176"/>
      <c r="B1180" s="176"/>
    </row>
    <row r="1181" spans="1:16" s="24" customFormat="1" ht="24.9" customHeight="1">
      <c r="A1181" s="176"/>
      <c r="B1181" s="176"/>
    </row>
    <row r="1182" spans="1:16" s="24" customFormat="1" ht="24.9" customHeight="1">
      <c r="A1182" s="176"/>
      <c r="B1182" s="176"/>
    </row>
    <row r="1183" spans="1:16" s="24" customFormat="1" ht="24.9" customHeight="1">
      <c r="A1183" s="176"/>
      <c r="B1183" s="176"/>
    </row>
    <row r="1184" spans="1:16" s="24" customFormat="1" ht="24.9" customHeight="1">
      <c r="A1184" s="176"/>
      <c r="B1184" s="176"/>
    </row>
    <row r="1185" spans="1:2" s="24" customFormat="1" ht="30" customHeight="1">
      <c r="A1185" s="176"/>
      <c r="B1185" s="176"/>
    </row>
    <row r="1186" spans="1:2" s="24" customFormat="1" ht="30" customHeight="1">
      <c r="A1186" s="176"/>
      <c r="B1186" s="176"/>
    </row>
    <row r="1187" spans="1:2" s="24" customFormat="1" ht="30" customHeight="1">
      <c r="A1187" s="176"/>
      <c r="B1187" s="176"/>
    </row>
    <row r="1188" spans="1:2" s="24" customFormat="1" ht="30" customHeight="1">
      <c r="A1188" s="176"/>
      <c r="B1188" s="176"/>
    </row>
    <row r="1189" spans="1:2" s="24" customFormat="1" ht="30" customHeight="1">
      <c r="A1189" s="176"/>
      <c r="B1189" s="176"/>
    </row>
    <row r="1190" spans="1:2" s="24" customFormat="1" ht="30" customHeight="1">
      <c r="A1190" s="176"/>
      <c r="B1190" s="176"/>
    </row>
    <row r="1191" spans="1:2" s="24" customFormat="1" ht="30" customHeight="1">
      <c r="A1191" s="176"/>
      <c r="B1191" s="176"/>
    </row>
    <row r="1192" spans="1:2" s="24" customFormat="1" ht="30" customHeight="1">
      <c r="A1192" s="176"/>
      <c r="B1192" s="176"/>
    </row>
    <row r="1193" spans="1:2" s="24" customFormat="1" ht="30" customHeight="1">
      <c r="A1193" s="176"/>
      <c r="B1193" s="176"/>
    </row>
    <row r="1194" spans="1:2" s="24" customFormat="1" ht="30" customHeight="1">
      <c r="A1194" s="176"/>
      <c r="B1194" s="176"/>
    </row>
    <row r="1195" spans="1:2" s="24" customFormat="1" ht="30" customHeight="1">
      <c r="A1195" s="176"/>
      <c r="B1195" s="176"/>
    </row>
    <row r="1196" spans="1:2" s="24" customFormat="1" ht="30" customHeight="1">
      <c r="A1196" s="176"/>
      <c r="B1196" s="176"/>
    </row>
    <row r="1197" spans="1:2" s="24" customFormat="1" ht="46.5" customHeight="1">
      <c r="A1197" s="176"/>
      <c r="B1197" s="176"/>
    </row>
    <row r="1198" spans="1:2" s="24" customFormat="1" ht="30" customHeight="1">
      <c r="A1198" s="176"/>
      <c r="B1198" s="176"/>
    </row>
    <row r="1199" spans="1:2" s="24" customFormat="1" ht="30" customHeight="1">
      <c r="A1199" s="176"/>
      <c r="B1199" s="176"/>
    </row>
    <row r="1200" spans="1:2" s="24" customFormat="1" ht="30" customHeight="1">
      <c r="A1200" s="176"/>
      <c r="B1200" s="176"/>
    </row>
    <row r="1201" spans="1:18" s="24" customFormat="1" ht="30" customHeight="1">
      <c r="A1201" s="176"/>
      <c r="B1201" s="176"/>
    </row>
    <row r="1202" spans="1:18" s="24" customFormat="1" ht="30" customHeight="1">
      <c r="A1202" s="176"/>
      <c r="B1202" s="176"/>
    </row>
    <row r="1203" spans="1:18" s="24" customFormat="1" ht="30" customHeight="1">
      <c r="A1203" s="176"/>
      <c r="B1203" s="176"/>
    </row>
    <row r="1204" spans="1:18" s="24" customFormat="1" ht="30" customHeight="1">
      <c r="A1204" s="176"/>
      <c r="B1204" s="176"/>
    </row>
    <row r="1205" spans="1:18" s="24" customFormat="1" ht="30" customHeight="1">
      <c r="A1205" s="176"/>
      <c r="B1205" s="176"/>
    </row>
    <row r="1206" spans="1:18" s="24" customFormat="1" ht="30" customHeight="1">
      <c r="A1206" s="176"/>
      <c r="B1206" s="176"/>
    </row>
    <row r="1207" spans="1:18" s="24" customFormat="1" ht="30" customHeight="1">
      <c r="A1207" s="176"/>
      <c r="B1207" s="176"/>
    </row>
    <row r="1208" spans="1:18" s="24" customFormat="1" ht="30" customHeight="1">
      <c r="A1208" s="176"/>
      <c r="B1208" s="176"/>
    </row>
    <row r="1209" spans="1:18" s="24" customFormat="1" ht="45.75" customHeight="1">
      <c r="A1209" s="176"/>
      <c r="B1209" s="176"/>
    </row>
    <row r="1210" spans="1:18" s="24" customFormat="1" ht="30" customHeight="1">
      <c r="A1210" s="176"/>
      <c r="B1210" s="176"/>
    </row>
    <row r="1211" spans="1:18" s="24" customFormat="1" ht="30" customHeight="1">
      <c r="A1211" s="176"/>
      <c r="B1211" s="176"/>
    </row>
    <row r="1212" spans="1:18" s="24" customFormat="1" ht="30" customHeight="1">
      <c r="A1212" s="176"/>
      <c r="B1212" s="176"/>
    </row>
    <row r="1213" spans="1:18" s="24" customFormat="1" ht="30" customHeight="1">
      <c r="A1213" s="176"/>
      <c r="B1213" s="176"/>
    </row>
    <row r="1214" spans="1:18" s="123" customFormat="1" ht="30" customHeight="1">
      <c r="A1214" s="176"/>
      <c r="B1214" s="176"/>
      <c r="C1214" s="24"/>
      <c r="D1214" s="24"/>
      <c r="E1214" s="24"/>
      <c r="F1214" s="24"/>
      <c r="G1214" s="24"/>
      <c r="H1214" s="24"/>
      <c r="I1214" s="24"/>
      <c r="J1214" s="24"/>
      <c r="K1214" s="24"/>
      <c r="L1214" s="24"/>
      <c r="M1214" s="24"/>
      <c r="N1214" s="24"/>
      <c r="O1214" s="24"/>
      <c r="P1214" s="24"/>
      <c r="Q1214" s="24"/>
      <c r="R1214" s="24"/>
    </row>
    <row r="1215" spans="1:18" s="24" customFormat="1" ht="30" customHeight="1">
      <c r="A1215" s="176"/>
      <c r="B1215" s="176"/>
    </row>
    <row r="1216" spans="1:18" s="24" customFormat="1" ht="30" customHeight="1">
      <c r="A1216" s="176"/>
      <c r="B1216" s="176"/>
    </row>
    <row r="1217" spans="1:2" s="24" customFormat="1" ht="30" customHeight="1">
      <c r="A1217" s="176"/>
      <c r="B1217" s="176"/>
    </row>
    <row r="1218" spans="1:2" s="24" customFormat="1" ht="30" customHeight="1">
      <c r="A1218" s="176"/>
      <c r="B1218" s="176"/>
    </row>
    <row r="1219" spans="1:2" s="24" customFormat="1" ht="30" customHeight="1">
      <c r="A1219" s="176"/>
      <c r="B1219" s="176"/>
    </row>
    <row r="1220" spans="1:2" s="24" customFormat="1" ht="30" customHeight="1">
      <c r="A1220" s="176"/>
      <c r="B1220" s="176"/>
    </row>
    <row r="1221" spans="1:2" s="24" customFormat="1" ht="30" customHeight="1">
      <c r="A1221" s="176"/>
      <c r="B1221" s="176"/>
    </row>
    <row r="1222" spans="1:2" s="24" customFormat="1" ht="30" customHeight="1">
      <c r="A1222" s="176"/>
      <c r="B1222" s="176"/>
    </row>
    <row r="1223" spans="1:2" s="24" customFormat="1" ht="30" customHeight="1">
      <c r="A1223" s="176"/>
      <c r="B1223" s="176"/>
    </row>
    <row r="1224" spans="1:2" s="24" customFormat="1" ht="30" customHeight="1">
      <c r="A1224" s="176"/>
      <c r="B1224" s="176"/>
    </row>
    <row r="1225" spans="1:2" s="24" customFormat="1" ht="30" customHeight="1">
      <c r="A1225" s="176"/>
      <c r="B1225" s="176"/>
    </row>
    <row r="1226" spans="1:2" s="24" customFormat="1" ht="30" customHeight="1">
      <c r="A1226" s="176"/>
      <c r="B1226" s="176"/>
    </row>
    <row r="1227" spans="1:2" s="24" customFormat="1" ht="30" customHeight="1">
      <c r="A1227" s="176"/>
      <c r="B1227" s="176"/>
    </row>
    <row r="1228" spans="1:2" s="24" customFormat="1" ht="30" customHeight="1">
      <c r="A1228" s="176"/>
      <c r="B1228" s="176"/>
    </row>
    <row r="1229" spans="1:2" s="24" customFormat="1" ht="30" customHeight="1">
      <c r="A1229" s="176"/>
      <c r="B1229" s="176"/>
    </row>
    <row r="1230" spans="1:2" s="24" customFormat="1" ht="30" customHeight="1">
      <c r="A1230" s="176"/>
      <c r="B1230" s="176"/>
    </row>
    <row r="1231" spans="1:2" s="24" customFormat="1" ht="30" customHeight="1">
      <c r="A1231" s="176"/>
      <c r="B1231" s="176"/>
    </row>
    <row r="1232" spans="1:2" s="24" customFormat="1" ht="47.25" customHeight="1">
      <c r="A1232" s="176"/>
      <c r="B1232" s="176"/>
    </row>
    <row r="1233" spans="1:18" s="24" customFormat="1" ht="30" customHeight="1">
      <c r="A1233" s="176"/>
      <c r="B1233" s="176"/>
    </row>
    <row r="1234" spans="1:18" s="24" customFormat="1" ht="30" customHeight="1">
      <c r="A1234" s="176"/>
      <c r="B1234" s="176"/>
    </row>
    <row r="1235" spans="1:18" s="24" customFormat="1" ht="30" customHeight="1">
      <c r="A1235" s="176"/>
      <c r="B1235" s="176"/>
    </row>
    <row r="1236" spans="1:18" s="24" customFormat="1" ht="30" customHeight="1">
      <c r="A1236" s="176"/>
      <c r="B1236" s="176"/>
      <c r="K1236" s="22" t="e">
        <f>#REF!</f>
        <v>#REF!</v>
      </c>
    </row>
    <row r="1237" spans="1:18" s="24" customFormat="1" ht="30" customHeight="1">
      <c r="A1237" s="176"/>
      <c r="B1237" s="176"/>
    </row>
    <row r="1238" spans="1:18" s="24" customFormat="1" ht="30" customHeight="1">
      <c r="A1238" s="176"/>
      <c r="B1238" s="176"/>
      <c r="K1238" s="22" t="e">
        <f>#REF!+K198+K278+K351+K433+K503+K597+K675+K761+K842+K931+K1000+K1075+K1160+K1236</f>
        <v>#REF!</v>
      </c>
    </row>
    <row r="1239" spans="1:18" s="24" customFormat="1" ht="30" customHeight="1">
      <c r="A1239" s="176"/>
      <c r="B1239" s="176"/>
      <c r="K1239" s="22" t="e">
        <f>K1238/15</f>
        <v>#REF!</v>
      </c>
    </row>
    <row r="1240" spans="1:18" s="24" customFormat="1" ht="30" customHeight="1">
      <c r="A1240" s="176"/>
      <c r="B1240" s="176"/>
    </row>
    <row r="1241" spans="1:18" s="24" customFormat="1" ht="30" customHeight="1">
      <c r="A1241" s="176"/>
      <c r="B1241" s="176"/>
    </row>
    <row r="1242" spans="1:18" s="24" customFormat="1" ht="30" customHeight="1">
      <c r="A1242" s="176"/>
      <c r="B1242" s="176"/>
    </row>
    <row r="1243" spans="1:18" s="24" customFormat="1" ht="30" customHeight="1">
      <c r="A1243" s="255"/>
      <c r="B1243" s="255"/>
    </row>
    <row r="1244" spans="1:18" s="24" customFormat="1" ht="30" customHeight="1">
      <c r="A1244" s="255"/>
      <c r="B1244" s="255"/>
    </row>
    <row r="1245" spans="1:18" s="24" customFormat="1" ht="30" customHeight="1">
      <c r="A1245" s="255"/>
      <c r="B1245" s="255"/>
    </row>
    <row r="1246" spans="1:18" s="24" customFormat="1" ht="30" customHeight="1">
      <c r="A1246" s="170"/>
      <c r="B1246" s="170"/>
    </row>
    <row r="1247" spans="1:18" s="175" customFormat="1" ht="30" customHeight="1">
      <c r="A1247" s="203"/>
      <c r="B1247" s="203"/>
      <c r="C1247" s="24"/>
      <c r="D1247" s="24"/>
      <c r="E1247" s="24"/>
      <c r="F1247" s="24"/>
      <c r="G1247" s="24"/>
      <c r="H1247" s="24"/>
      <c r="I1247" s="24"/>
      <c r="J1247" s="24"/>
      <c r="K1247" s="24"/>
      <c r="L1247" s="24"/>
      <c r="M1247" s="24"/>
      <c r="N1247" s="24"/>
      <c r="O1247" s="24"/>
      <c r="P1247" s="24"/>
      <c r="Q1247" s="24"/>
      <c r="R1247" s="24"/>
    </row>
    <row r="1248" spans="1:18" s="24" customFormat="1" ht="30" customHeight="1">
      <c r="A1248" s="185"/>
      <c r="B1248" s="185"/>
    </row>
    <row r="1249" spans="1:18" s="24" customFormat="1" ht="30" customHeight="1">
      <c r="A1249" s="176"/>
      <c r="B1249" s="176"/>
    </row>
    <row r="1250" spans="1:18" s="24" customFormat="1" ht="30" customHeight="1">
      <c r="A1250" s="176"/>
      <c r="B1250" s="176"/>
      <c r="C1250" s="24">
        <v>100</v>
      </c>
      <c r="D1250" s="24">
        <v>6.1</v>
      </c>
      <c r="E1250" s="24">
        <v>10.5</v>
      </c>
      <c r="F1250" s="24">
        <v>9.8000000000000007</v>
      </c>
      <c r="G1250" s="24">
        <v>158</v>
      </c>
    </row>
    <row r="1251" spans="1:18" s="24" customFormat="1" ht="30" customHeight="1">
      <c r="A1251" s="176"/>
      <c r="B1251" s="176"/>
    </row>
    <row r="1252" spans="1:18" s="24" customFormat="1" ht="30" customHeight="1">
      <c r="A1252" s="176"/>
      <c r="B1252" s="176"/>
    </row>
    <row r="1253" spans="1:18" s="24" customFormat="1" ht="30" customHeight="1">
      <c r="A1253" s="176"/>
      <c r="B1253" s="176"/>
    </row>
    <row r="1254" spans="1:18" s="24" customFormat="1" ht="30" customHeight="1">
      <c r="A1254" s="176"/>
      <c r="B1254" s="176"/>
    </row>
    <row r="1255" spans="1:18" s="24" customFormat="1" ht="30" customHeight="1">
      <c r="A1255" s="176"/>
      <c r="B1255" s="176"/>
    </row>
    <row r="1256" spans="1:18" s="24" customFormat="1" ht="30" customHeight="1">
      <c r="A1256" s="176"/>
      <c r="B1256" s="176"/>
    </row>
    <row r="1257" spans="1:18" s="24" customFormat="1" ht="30" customHeight="1">
      <c r="A1257" s="176"/>
      <c r="B1257" s="176"/>
    </row>
    <row r="1258" spans="1:18" s="123" customFormat="1" ht="30" customHeight="1">
      <c r="A1258" s="176"/>
      <c r="B1258" s="176"/>
      <c r="C1258" s="24"/>
      <c r="D1258" s="24"/>
      <c r="E1258" s="24"/>
      <c r="F1258" s="24"/>
      <c r="G1258" s="24"/>
      <c r="H1258" s="24"/>
      <c r="I1258" s="24"/>
      <c r="J1258" s="24"/>
      <c r="K1258" s="24"/>
      <c r="L1258" s="24"/>
      <c r="M1258" s="24"/>
      <c r="N1258" s="24"/>
      <c r="O1258" s="24"/>
      <c r="P1258" s="24"/>
      <c r="Q1258" s="24"/>
      <c r="R1258" s="24"/>
    </row>
    <row r="1259" spans="1:18" s="24" customFormat="1" ht="30" customHeight="1">
      <c r="A1259" s="176"/>
      <c r="B1259" s="176"/>
    </row>
    <row r="1260" spans="1:18" s="24" customFormat="1" ht="30" customHeight="1">
      <c r="A1260" s="176"/>
      <c r="B1260" s="176"/>
    </row>
    <row r="1261" spans="1:18" s="24" customFormat="1" ht="30" customHeight="1">
      <c r="A1261" s="176"/>
      <c r="B1261" s="176"/>
    </row>
    <row r="1262" spans="1:18" s="24" customFormat="1" ht="30" customHeight="1">
      <c r="A1262" s="176"/>
      <c r="B1262" s="176"/>
    </row>
    <row r="1263" spans="1:18" s="24" customFormat="1" ht="30" customHeight="1">
      <c r="A1263" s="176"/>
      <c r="B1263" s="176"/>
    </row>
    <row r="1264" spans="1:18" s="24" customFormat="1" ht="30" customHeight="1">
      <c r="A1264" s="176"/>
      <c r="B1264" s="176"/>
    </row>
    <row r="1265" spans="1:18" s="24" customFormat="1" ht="30" customHeight="1">
      <c r="A1265" s="176"/>
      <c r="B1265" s="176"/>
    </row>
    <row r="1266" spans="1:18" s="123" customFormat="1" ht="30" customHeight="1">
      <c r="A1266" s="176"/>
      <c r="B1266" s="176"/>
      <c r="C1266" s="24"/>
      <c r="D1266" s="24"/>
      <c r="E1266" s="24"/>
      <c r="F1266" s="24"/>
      <c r="G1266" s="24"/>
      <c r="H1266" s="24"/>
      <c r="I1266" s="24"/>
      <c r="J1266" s="24"/>
      <c r="K1266" s="24"/>
      <c r="L1266" s="24"/>
      <c r="M1266" s="24"/>
      <c r="N1266" s="24"/>
      <c r="O1266" s="24"/>
      <c r="P1266" s="24"/>
      <c r="Q1266" s="24"/>
      <c r="R1266" s="24"/>
    </row>
    <row r="1267" spans="1:18" s="24" customFormat="1" ht="30" customHeight="1">
      <c r="A1267" s="176"/>
      <c r="B1267" s="176"/>
      <c r="Q1267" s="123"/>
      <c r="R1267" s="123"/>
    </row>
    <row r="1268" spans="1:18" s="24" customFormat="1" ht="30" customHeight="1">
      <c r="A1268" s="176"/>
      <c r="B1268" s="176"/>
    </row>
    <row r="1269" spans="1:18" s="24" customFormat="1" ht="30" customHeight="1">
      <c r="A1269" s="176"/>
      <c r="B1269" s="176"/>
    </row>
    <row r="1270" spans="1:18" s="24" customFormat="1" ht="30" customHeight="1">
      <c r="A1270" s="176"/>
      <c r="B1270" s="176"/>
    </row>
    <row r="1271" spans="1:18" s="24" customFormat="1" ht="30" customHeight="1">
      <c r="A1271" s="176"/>
      <c r="B1271" s="176"/>
    </row>
    <row r="1272" spans="1:18" s="24" customFormat="1" ht="30" customHeight="1">
      <c r="A1272" s="176"/>
      <c r="B1272" s="176"/>
    </row>
    <row r="1273" spans="1:18" s="24" customFormat="1" ht="30" customHeight="1">
      <c r="A1273" s="176"/>
      <c r="B1273" s="176"/>
    </row>
    <row r="1274" spans="1:18" s="24" customFormat="1" ht="30" customHeight="1">
      <c r="A1274" s="176"/>
      <c r="B1274" s="176"/>
    </row>
    <row r="1275" spans="1:18" s="24" customFormat="1" ht="30" customHeight="1">
      <c r="A1275" s="176"/>
      <c r="B1275" s="176"/>
    </row>
    <row r="1276" spans="1:18" s="24" customFormat="1" ht="30" customHeight="1">
      <c r="A1276" s="176"/>
      <c r="B1276" s="176"/>
    </row>
    <row r="1277" spans="1:18" s="24" customFormat="1" ht="30" customHeight="1">
      <c r="A1277" s="176"/>
      <c r="B1277" s="176"/>
      <c r="I1277" s="123"/>
      <c r="J1277" s="123"/>
      <c r="K1277" s="123"/>
      <c r="L1277" s="123"/>
      <c r="M1277" s="123"/>
      <c r="N1277" s="123"/>
      <c r="O1277" s="123"/>
      <c r="P1277" s="123"/>
    </row>
    <row r="1278" spans="1:18" s="24" customFormat="1" ht="30" customHeight="1">
      <c r="A1278" s="176"/>
      <c r="B1278" s="176"/>
    </row>
    <row r="1279" spans="1:18" s="24" customFormat="1" ht="30" customHeight="1">
      <c r="A1279" s="176"/>
      <c r="B1279" s="176"/>
    </row>
    <row r="1280" spans="1:18" s="24" customFormat="1" ht="30" customHeight="1">
      <c r="A1280" s="176"/>
      <c r="B1280" s="176"/>
    </row>
    <row r="1281" spans="1:8" s="24" customFormat="1" ht="30" customHeight="1">
      <c r="A1281" s="201"/>
      <c r="B1281" s="201"/>
      <c r="C1281" s="123"/>
      <c r="D1281" s="123"/>
      <c r="E1281" s="123"/>
      <c r="F1281" s="123"/>
      <c r="G1281" s="123"/>
      <c r="H1281" s="123"/>
    </row>
    <row r="1282" spans="1:8" s="24" customFormat="1" ht="30" customHeight="1">
      <c r="A1282" s="176"/>
      <c r="B1282" s="176"/>
    </row>
    <row r="1283" spans="1:8" s="24" customFormat="1" ht="30" customHeight="1">
      <c r="A1283" s="176"/>
      <c r="B1283" s="176"/>
    </row>
    <row r="1284" spans="1:8" s="24" customFormat="1" ht="30" customHeight="1">
      <c r="A1284" s="176"/>
      <c r="B1284" s="176"/>
    </row>
    <row r="1285" spans="1:8" s="24" customFormat="1" ht="30" customHeight="1">
      <c r="A1285" s="176"/>
      <c r="B1285" s="176"/>
    </row>
    <row r="1286" spans="1:8" s="24" customFormat="1" ht="30" customHeight="1">
      <c r="A1286" s="176"/>
      <c r="B1286" s="176"/>
    </row>
    <row r="1287" spans="1:8" s="24" customFormat="1" ht="30" customHeight="1">
      <c r="A1287" s="176"/>
      <c r="B1287" s="176"/>
    </row>
    <row r="1288" spans="1:8" s="24" customFormat="1" ht="30" customHeight="1">
      <c r="A1288" s="176"/>
      <c r="B1288" s="176"/>
    </row>
    <row r="1289" spans="1:8" s="24" customFormat="1" ht="30" customHeight="1">
      <c r="A1289" s="176"/>
      <c r="B1289" s="176"/>
    </row>
    <row r="1290" spans="1:8" s="24" customFormat="1" ht="30" customHeight="1">
      <c r="A1290" s="176"/>
      <c r="B1290" s="176"/>
    </row>
    <row r="1291" spans="1:8" s="24" customFormat="1" ht="30" customHeight="1">
      <c r="A1291" s="176"/>
      <c r="B1291" s="176"/>
    </row>
    <row r="1292" spans="1:8" s="24" customFormat="1" ht="30" customHeight="1">
      <c r="A1292" s="176"/>
      <c r="B1292" s="176"/>
    </row>
    <row r="1293" spans="1:8" s="24" customFormat="1" ht="30" customHeight="1">
      <c r="A1293" s="176"/>
      <c r="B1293" s="176"/>
    </row>
    <row r="1294" spans="1:8" s="24" customFormat="1" ht="30" customHeight="1">
      <c r="A1294" s="176"/>
      <c r="B1294" s="176"/>
    </row>
    <row r="1295" spans="1:8" s="24" customFormat="1" ht="30" customHeight="1">
      <c r="A1295" s="176"/>
      <c r="B1295" s="176"/>
    </row>
    <row r="1296" spans="1:8" s="24" customFormat="1" ht="30" customHeight="1">
      <c r="A1296" s="176"/>
      <c r="B1296" s="176"/>
    </row>
    <row r="1297" spans="1:20" s="24" customFormat="1" ht="30" customHeight="1">
      <c r="A1297" s="176"/>
      <c r="B1297" s="176"/>
    </row>
    <row r="1298" spans="1:20" s="24" customFormat="1" ht="30" customHeight="1">
      <c r="A1298" s="176"/>
      <c r="B1298" s="176"/>
    </row>
    <row r="1299" spans="1:20" s="24" customFormat="1" ht="30" customHeight="1">
      <c r="A1299" s="176"/>
      <c r="B1299" s="176"/>
    </row>
    <row r="1300" spans="1:20" s="24" customFormat="1" ht="30" customHeight="1">
      <c r="A1300" s="176"/>
      <c r="B1300" s="176"/>
      <c r="Q1300" s="175"/>
      <c r="R1300" s="175"/>
      <c r="S1300" s="176"/>
      <c r="T1300" s="176"/>
    </row>
    <row r="1301" spans="1:20" s="24" customFormat="1" ht="30" customHeight="1">
      <c r="A1301" s="176"/>
      <c r="B1301" s="176"/>
      <c r="S1301" s="176"/>
      <c r="T1301" s="176"/>
    </row>
    <row r="1302" spans="1:20" s="24" customFormat="1" ht="30" customHeight="1">
      <c r="A1302" s="176"/>
      <c r="B1302" s="176"/>
      <c r="S1302" s="176"/>
      <c r="T1302" s="176"/>
    </row>
    <row r="1303" spans="1:20" s="24" customFormat="1" ht="30" customHeight="1">
      <c r="A1303" s="176"/>
      <c r="B1303" s="176"/>
      <c r="S1303" s="176"/>
      <c r="T1303" s="176"/>
    </row>
    <row r="1304" spans="1:20" s="24" customFormat="1" ht="30" customHeight="1">
      <c r="A1304" s="176"/>
      <c r="B1304" s="176"/>
      <c r="S1304" s="176"/>
      <c r="T1304" s="176"/>
    </row>
    <row r="1305" spans="1:20" s="24" customFormat="1" ht="30" customHeight="1">
      <c r="A1305" s="176"/>
      <c r="B1305" s="176"/>
      <c r="S1305" s="176"/>
      <c r="T1305" s="176"/>
    </row>
    <row r="1306" spans="1:20" s="24" customFormat="1" ht="30" customHeight="1">
      <c r="A1306" s="176"/>
      <c r="B1306" s="176"/>
      <c r="S1306" s="176"/>
      <c r="T1306" s="176"/>
    </row>
    <row r="1307" spans="1:20" s="24" customFormat="1" ht="30" customHeight="1">
      <c r="A1307" s="176"/>
      <c r="B1307" s="176"/>
      <c r="S1307" s="176"/>
      <c r="T1307" s="176"/>
    </row>
    <row r="1308" spans="1:20" s="24" customFormat="1" ht="30" customHeight="1">
      <c r="A1308" s="176"/>
      <c r="B1308" s="176"/>
      <c r="S1308" s="176"/>
      <c r="T1308" s="176"/>
    </row>
    <row r="1309" spans="1:20" s="24" customFormat="1" ht="30" customHeight="1">
      <c r="A1309" s="176"/>
      <c r="B1309" s="176"/>
      <c r="S1309" s="176"/>
      <c r="T1309" s="176"/>
    </row>
    <row r="1310" spans="1:20" s="24" customFormat="1" ht="30" customHeight="1">
      <c r="A1310" s="176"/>
      <c r="B1310" s="176"/>
      <c r="K1310" s="175"/>
      <c r="L1310" s="175"/>
      <c r="M1310" s="175"/>
      <c r="N1310" s="175"/>
      <c r="O1310" s="175"/>
      <c r="P1310" s="175"/>
      <c r="S1310" s="176"/>
      <c r="T1310" s="176"/>
    </row>
    <row r="1311" spans="1:20" s="24" customFormat="1" ht="30" customHeight="1">
      <c r="A1311" s="176"/>
      <c r="B1311" s="176"/>
      <c r="Q1311" s="123"/>
      <c r="R1311" s="123"/>
      <c r="S1311" s="176"/>
      <c r="T1311" s="176"/>
    </row>
    <row r="1312" spans="1:20" s="24" customFormat="1" ht="30" customHeight="1">
      <c r="A1312" s="176"/>
      <c r="B1312" s="176"/>
      <c r="S1312" s="176"/>
      <c r="T1312" s="176"/>
    </row>
    <row r="1313" spans="1:20" s="24" customFormat="1" ht="30" customHeight="1">
      <c r="A1313" s="176"/>
      <c r="B1313" s="176"/>
      <c r="S1313" s="176"/>
      <c r="T1313" s="176"/>
    </row>
    <row r="1314" spans="1:20" s="24" customFormat="1" ht="30" customHeight="1">
      <c r="A1314" s="228"/>
      <c r="B1314" s="228"/>
      <c r="S1314" s="176"/>
      <c r="T1314" s="176"/>
    </row>
    <row r="1315" spans="1:20" s="24" customFormat="1" ht="30" customHeight="1">
      <c r="A1315" s="176"/>
      <c r="B1315" s="176"/>
      <c r="S1315" s="176"/>
      <c r="T1315" s="176"/>
    </row>
    <row r="1316" spans="1:20" s="24" customFormat="1" ht="30" customHeight="1">
      <c r="A1316" s="176"/>
      <c r="B1316" s="176"/>
      <c r="S1316" s="176"/>
      <c r="T1316" s="176"/>
    </row>
    <row r="1317" spans="1:20" s="24" customFormat="1" ht="30" customHeight="1">
      <c r="A1317" s="176"/>
      <c r="B1317" s="176"/>
      <c r="S1317" s="176"/>
      <c r="T1317" s="176"/>
    </row>
    <row r="1318" spans="1:20" s="24" customFormat="1" ht="30" customHeight="1">
      <c r="A1318" s="176"/>
      <c r="B1318" s="176"/>
      <c r="S1318" s="176"/>
      <c r="T1318" s="176"/>
    </row>
    <row r="1319" spans="1:20" s="24" customFormat="1" ht="30" customHeight="1">
      <c r="A1319" s="176"/>
      <c r="B1319" s="176"/>
      <c r="Q1319" s="123"/>
      <c r="R1319" s="123"/>
      <c r="S1319" s="176"/>
      <c r="T1319" s="176"/>
    </row>
    <row r="1320" spans="1:20" s="24" customFormat="1" ht="30" customHeight="1">
      <c r="A1320" s="176"/>
      <c r="B1320" s="176"/>
      <c r="S1320" s="176"/>
      <c r="T1320" s="176"/>
    </row>
    <row r="1321" spans="1:20" s="24" customFormat="1" ht="30" customHeight="1">
      <c r="A1321" s="176"/>
      <c r="B1321" s="176"/>
      <c r="I1321" s="123"/>
      <c r="J1321" s="123"/>
      <c r="K1321" s="123"/>
      <c r="L1321" s="123"/>
      <c r="M1321" s="123"/>
      <c r="N1321" s="123"/>
      <c r="O1321" s="123"/>
      <c r="P1321" s="123"/>
      <c r="S1321" s="176"/>
      <c r="T1321" s="176"/>
    </row>
    <row r="1322" spans="1:20" s="24" customFormat="1" ht="30" customHeight="1">
      <c r="A1322" s="176"/>
      <c r="B1322" s="176"/>
      <c r="S1322" s="176"/>
      <c r="T1322" s="176"/>
    </row>
    <row r="1323" spans="1:20" s="24" customFormat="1" ht="30" customHeight="1">
      <c r="A1323" s="176"/>
      <c r="B1323" s="176"/>
      <c r="S1323" s="176"/>
      <c r="T1323" s="176"/>
    </row>
    <row r="1324" spans="1:20" s="24" customFormat="1" ht="30" customHeight="1">
      <c r="A1324" s="176"/>
      <c r="B1324" s="176"/>
      <c r="S1324" s="176"/>
      <c r="T1324" s="176"/>
    </row>
    <row r="1325" spans="1:20" s="24" customFormat="1" ht="30" customHeight="1">
      <c r="A1325" s="201"/>
      <c r="B1325" s="201"/>
      <c r="C1325" s="123"/>
      <c r="D1325" s="123"/>
      <c r="E1325" s="123"/>
      <c r="F1325" s="123"/>
      <c r="G1325" s="123"/>
      <c r="H1325" s="123"/>
      <c r="S1325" s="176"/>
      <c r="T1325" s="176"/>
    </row>
    <row r="1326" spans="1:20" s="24" customFormat="1" ht="30" customHeight="1">
      <c r="A1326" s="176"/>
      <c r="B1326" s="176"/>
      <c r="S1326" s="176"/>
      <c r="T1326" s="176"/>
    </row>
    <row r="1327" spans="1:20" s="24" customFormat="1" ht="30" customHeight="1">
      <c r="A1327" s="176"/>
      <c r="B1327" s="176"/>
      <c r="S1327" s="176"/>
      <c r="T1327" s="176"/>
    </row>
    <row r="1328" spans="1:20" s="24" customFormat="1" ht="30" customHeight="1">
      <c r="A1328" s="256"/>
      <c r="B1328" s="256"/>
      <c r="S1328" s="176"/>
      <c r="T1328" s="176"/>
    </row>
    <row r="1329" spans="1:41" s="24" customFormat="1" ht="30" customHeight="1">
      <c r="A1329" s="256"/>
      <c r="B1329" s="256"/>
      <c r="I1329" s="123"/>
      <c r="J1329" s="123"/>
      <c r="K1329" s="123"/>
      <c r="L1329" s="123"/>
      <c r="M1329" s="123"/>
      <c r="N1329" s="123"/>
      <c r="O1329" s="123"/>
      <c r="P1329" s="123"/>
      <c r="S1329" s="176"/>
      <c r="T1329" s="176"/>
    </row>
    <row r="1330" spans="1:41" s="24" customFormat="1" ht="30" customHeight="1">
      <c r="A1330" s="242"/>
      <c r="B1330" s="242"/>
      <c r="S1330" s="176"/>
      <c r="T1330" s="176"/>
    </row>
    <row r="1331" spans="1:41" s="123" customFormat="1" ht="30" customHeight="1">
      <c r="A1331" s="242"/>
      <c r="B1331" s="242"/>
      <c r="C1331" s="24"/>
      <c r="D1331" s="24"/>
      <c r="E1331" s="24"/>
      <c r="F1331" s="24"/>
      <c r="G1331" s="24"/>
      <c r="H1331" s="24"/>
      <c r="I1331" s="24"/>
      <c r="J1331" s="24"/>
      <c r="K1331" s="24"/>
      <c r="L1331" s="24"/>
      <c r="M1331" s="24"/>
      <c r="N1331" s="24"/>
      <c r="O1331" s="24"/>
      <c r="P1331" s="24"/>
      <c r="Q1331" s="24"/>
      <c r="R1331" s="24"/>
      <c r="S1331" s="201"/>
      <c r="T1331" s="201"/>
      <c r="AC1331" s="24"/>
      <c r="AD1331" s="24"/>
      <c r="AE1331" s="24"/>
      <c r="AF1331" s="24"/>
      <c r="AG1331" s="24"/>
      <c r="AH1331" s="24"/>
      <c r="AI1331" s="24"/>
      <c r="AJ1331" s="24"/>
      <c r="AK1331" s="24"/>
      <c r="AL1331" s="24"/>
      <c r="AM1331" s="24"/>
      <c r="AN1331" s="24"/>
      <c r="AO1331" s="24"/>
    </row>
    <row r="1332" spans="1:41" s="24" customFormat="1" ht="30" customHeight="1">
      <c r="A1332" s="251"/>
      <c r="B1332" s="251"/>
      <c r="S1332" s="176"/>
      <c r="T1332" s="176"/>
    </row>
    <row r="1333" spans="1:41" s="24" customFormat="1" ht="30" customHeight="1">
      <c r="A1333" s="217"/>
      <c r="B1333" s="217"/>
      <c r="C1333" s="123"/>
      <c r="D1333" s="123"/>
      <c r="E1333" s="123"/>
      <c r="F1333" s="123"/>
      <c r="G1333" s="123"/>
      <c r="H1333" s="123"/>
      <c r="S1333" s="170"/>
      <c r="T1333" s="170"/>
    </row>
    <row r="1334" spans="1:41" s="24" customFormat="1" ht="30" customHeight="1">
      <c r="A1334" s="176"/>
      <c r="B1334" s="176"/>
      <c r="S1334" s="170"/>
      <c r="T1334" s="170"/>
    </row>
    <row r="1335" spans="1:41" s="24" customFormat="1" ht="30" customHeight="1">
      <c r="A1335" s="176"/>
      <c r="B1335" s="176"/>
      <c r="S1335" s="183"/>
      <c r="T1335" s="183"/>
    </row>
    <row r="1336" spans="1:41" s="24" customFormat="1" ht="30" customHeight="1">
      <c r="A1336" s="176"/>
      <c r="B1336" s="176"/>
      <c r="S1336" s="183"/>
      <c r="T1336" s="183"/>
    </row>
    <row r="1337" spans="1:41" s="175" customFormat="1" ht="30" customHeight="1">
      <c r="A1337" s="176"/>
      <c r="B1337" s="176"/>
      <c r="C1337" s="24"/>
      <c r="D1337" s="24"/>
      <c r="E1337" s="24"/>
      <c r="F1337" s="24"/>
      <c r="G1337" s="24"/>
      <c r="H1337" s="24"/>
      <c r="I1337" s="24"/>
      <c r="J1337" s="24"/>
      <c r="K1337" s="24"/>
      <c r="L1337" s="24"/>
      <c r="M1337" s="24"/>
      <c r="N1337" s="24"/>
      <c r="O1337" s="24"/>
      <c r="P1337" s="24"/>
      <c r="Q1337" s="24"/>
      <c r="R1337" s="24"/>
      <c r="S1337" s="183"/>
      <c r="T1337" s="183"/>
      <c r="U1337" s="24"/>
      <c r="V1337" s="24"/>
      <c r="W1337" s="24"/>
      <c r="X1337" s="24"/>
      <c r="Y1337" s="24"/>
      <c r="Z1337" s="24"/>
      <c r="AA1337" s="24"/>
      <c r="AB1337" s="24"/>
    </row>
    <row r="1338" spans="1:41" s="24" customFormat="1" ht="30" customHeight="1">
      <c r="A1338" s="176"/>
      <c r="B1338" s="176"/>
      <c r="S1338" s="183"/>
      <c r="T1338" s="183"/>
    </row>
    <row r="1339" spans="1:41" s="24" customFormat="1" ht="30" customHeight="1">
      <c r="A1339" s="176"/>
      <c r="B1339" s="176"/>
      <c r="S1339" s="183"/>
      <c r="T1339" s="183"/>
    </row>
    <row r="1340" spans="1:41" s="24" customFormat="1" ht="30" customHeight="1">
      <c r="A1340" s="176"/>
      <c r="B1340" s="176"/>
      <c r="S1340" s="183"/>
      <c r="T1340" s="183"/>
      <c r="AC1340" s="123"/>
      <c r="AD1340" s="123"/>
      <c r="AE1340" s="123"/>
      <c r="AF1340" s="123"/>
      <c r="AG1340" s="123"/>
      <c r="AH1340" s="123"/>
      <c r="AI1340" s="123"/>
      <c r="AJ1340" s="123"/>
      <c r="AK1340" s="123"/>
      <c r="AL1340" s="123"/>
      <c r="AM1340" s="123"/>
      <c r="AN1340" s="123"/>
      <c r="AO1340" s="123"/>
    </row>
    <row r="1341" spans="1:41" s="24" customFormat="1" ht="30" customHeight="1">
      <c r="A1341" s="176"/>
      <c r="B1341" s="176"/>
      <c r="S1341" s="170"/>
      <c r="T1341" s="170"/>
    </row>
    <row r="1342" spans="1:41" s="24" customFormat="1" ht="30" customHeight="1">
      <c r="A1342" s="176"/>
      <c r="B1342" s="176"/>
      <c r="S1342" s="170"/>
      <c r="T1342" s="170"/>
    </row>
    <row r="1343" spans="1:41" s="24" customFormat="1" ht="30" customHeight="1">
      <c r="A1343" s="176"/>
      <c r="B1343" s="176"/>
      <c r="S1343" s="251"/>
      <c r="T1343" s="251"/>
    </row>
    <row r="1344" spans="1:41" s="24" customFormat="1" ht="30" customHeight="1">
      <c r="A1344" s="176"/>
      <c r="B1344" s="176"/>
      <c r="S1344" s="185"/>
      <c r="T1344" s="185"/>
    </row>
    <row r="1345" spans="1:41" s="24" customFormat="1" ht="30" customHeight="1">
      <c r="A1345" s="176"/>
      <c r="B1345" s="176"/>
      <c r="S1345" s="176"/>
      <c r="T1345" s="176"/>
    </row>
    <row r="1346" spans="1:41" s="24" customFormat="1" ht="30" customHeight="1">
      <c r="A1346" s="176"/>
      <c r="B1346" s="176"/>
      <c r="S1346" s="176"/>
      <c r="T1346" s="176"/>
    </row>
    <row r="1347" spans="1:41" s="24" customFormat="1" ht="30" customHeight="1">
      <c r="A1347" s="176"/>
      <c r="B1347" s="176"/>
      <c r="S1347" s="176"/>
      <c r="T1347" s="176"/>
    </row>
    <row r="1348" spans="1:41" s="24" customFormat="1" ht="30" customHeight="1">
      <c r="A1348" s="176"/>
      <c r="B1348" s="176"/>
      <c r="S1348" s="176"/>
      <c r="T1348" s="176"/>
    </row>
    <row r="1349" spans="1:41" s="24" customFormat="1" ht="30" customHeight="1">
      <c r="A1349" s="176"/>
      <c r="B1349" s="176"/>
      <c r="S1349" s="176"/>
      <c r="T1349" s="176"/>
    </row>
    <row r="1350" spans="1:41" s="24" customFormat="1" ht="30" customHeight="1">
      <c r="A1350" s="176"/>
      <c r="B1350" s="176"/>
      <c r="S1350" s="176"/>
      <c r="T1350" s="176"/>
    </row>
    <row r="1351" spans="1:41" s="24" customFormat="1" ht="30" customHeight="1">
      <c r="A1351" s="176"/>
      <c r="B1351" s="176"/>
      <c r="S1351" s="176"/>
      <c r="T1351" s="176"/>
    </row>
    <row r="1352" spans="1:41" s="24" customFormat="1" ht="30" customHeight="1">
      <c r="A1352" s="176"/>
      <c r="B1352" s="176"/>
      <c r="S1352" s="176"/>
      <c r="T1352" s="176"/>
    </row>
    <row r="1353" spans="1:41" s="123" customFormat="1" ht="30" customHeight="1">
      <c r="A1353" s="176"/>
      <c r="B1353" s="176"/>
      <c r="C1353" s="24"/>
      <c r="D1353" s="24"/>
      <c r="E1353" s="24"/>
      <c r="F1353" s="24"/>
      <c r="G1353" s="24"/>
      <c r="H1353" s="24"/>
      <c r="I1353" s="24"/>
      <c r="J1353" s="24"/>
      <c r="K1353" s="24"/>
      <c r="L1353" s="24"/>
      <c r="M1353" s="24"/>
      <c r="N1353" s="24"/>
      <c r="O1353" s="24"/>
      <c r="P1353" s="24"/>
      <c r="Q1353" s="22"/>
      <c r="R1353" s="22"/>
      <c r="S1353" s="201"/>
      <c r="T1353" s="201"/>
      <c r="AC1353" s="24"/>
      <c r="AD1353" s="24"/>
      <c r="AE1353" s="24"/>
      <c r="AF1353" s="24"/>
      <c r="AG1353" s="24"/>
      <c r="AH1353" s="24"/>
      <c r="AI1353" s="24"/>
      <c r="AJ1353" s="24"/>
      <c r="AK1353" s="24"/>
      <c r="AL1353" s="24"/>
      <c r="AM1353" s="24"/>
      <c r="AN1353" s="24"/>
      <c r="AO1353" s="24"/>
    </row>
    <row r="1354" spans="1:41" s="24" customFormat="1" ht="30" customHeight="1">
      <c r="A1354" s="176"/>
      <c r="B1354" s="176"/>
      <c r="Q1354" s="22"/>
      <c r="R1354" s="22"/>
      <c r="S1354" s="176"/>
      <c r="T1354" s="176"/>
    </row>
    <row r="1355" spans="1:41" s="24" customFormat="1" ht="30" customHeight="1">
      <c r="A1355" s="176"/>
      <c r="B1355" s="176"/>
      <c r="Q1355" s="22"/>
      <c r="R1355" s="22"/>
      <c r="S1355" s="176"/>
      <c r="T1355" s="176"/>
    </row>
    <row r="1356" spans="1:41" s="24" customFormat="1" ht="30" customHeight="1">
      <c r="A1356" s="176"/>
      <c r="B1356" s="176"/>
      <c r="Q1356" s="22"/>
      <c r="R1356" s="22"/>
      <c r="S1356" s="176"/>
      <c r="T1356" s="176"/>
    </row>
    <row r="1357" spans="1:41" s="24" customFormat="1" ht="30" customHeight="1">
      <c r="A1357" s="176"/>
      <c r="B1357" s="176"/>
      <c r="Q1357" s="22"/>
      <c r="R1357" s="22"/>
      <c r="S1357" s="176"/>
      <c r="T1357" s="176"/>
    </row>
    <row r="1358" spans="1:41" s="24" customFormat="1" ht="30" customHeight="1">
      <c r="A1358" s="176"/>
      <c r="B1358" s="176"/>
      <c r="Q1358" s="22"/>
      <c r="R1358" s="22"/>
      <c r="S1358" s="176"/>
      <c r="T1358" s="176"/>
    </row>
    <row r="1359" spans="1:41" s="24" customFormat="1" ht="30" customHeight="1">
      <c r="A1359" s="176"/>
      <c r="B1359" s="176"/>
      <c r="Q1359" s="22"/>
      <c r="R1359" s="22"/>
      <c r="S1359" s="176"/>
      <c r="T1359" s="176"/>
    </row>
    <row r="1360" spans="1:41" s="24" customFormat="1" ht="30" customHeight="1">
      <c r="A1360" s="176"/>
      <c r="B1360" s="176"/>
      <c r="Q1360" s="22"/>
      <c r="R1360" s="22"/>
      <c r="S1360" s="176"/>
      <c r="T1360" s="176"/>
    </row>
    <row r="1361" spans="1:41" s="24" customFormat="1" ht="30" customHeight="1">
      <c r="A1361" s="176"/>
      <c r="B1361" s="176"/>
      <c r="Q1361" s="22"/>
      <c r="R1361" s="22"/>
      <c r="S1361" s="176"/>
      <c r="T1361" s="176"/>
    </row>
    <row r="1362" spans="1:41" s="24" customFormat="1" ht="30" customHeight="1">
      <c r="A1362" s="176"/>
      <c r="B1362" s="176"/>
      <c r="Q1362" s="22"/>
      <c r="R1362" s="22"/>
      <c r="S1362" s="176"/>
      <c r="T1362" s="176"/>
      <c r="AC1362" s="123"/>
      <c r="AD1362" s="123"/>
      <c r="AE1362" s="123"/>
      <c r="AF1362" s="123"/>
      <c r="AG1362" s="123"/>
      <c r="AH1362" s="123"/>
      <c r="AI1362" s="123"/>
      <c r="AJ1362" s="123"/>
      <c r="AK1362" s="123"/>
      <c r="AL1362" s="123"/>
      <c r="AM1362" s="123"/>
      <c r="AN1362" s="123"/>
      <c r="AO1362" s="123"/>
    </row>
    <row r="1363" spans="1:41" ht="30" customHeight="1">
      <c r="A1363" s="176"/>
      <c r="B1363" s="176"/>
      <c r="C1363" s="24"/>
      <c r="D1363" s="24"/>
      <c r="E1363" s="24"/>
      <c r="F1363" s="24"/>
      <c r="G1363" s="24"/>
      <c r="H1363" s="24"/>
      <c r="S1363" s="176"/>
      <c r="T1363" s="176"/>
    </row>
    <row r="1364" spans="1:41" ht="30" customHeight="1">
      <c r="A1364" s="176"/>
      <c r="B1364" s="176"/>
      <c r="C1364" s="24"/>
      <c r="D1364" s="24"/>
      <c r="E1364" s="24"/>
      <c r="F1364" s="24"/>
      <c r="G1364" s="24"/>
      <c r="H1364" s="24"/>
      <c r="S1364" s="176"/>
      <c r="T1364" s="176"/>
    </row>
    <row r="1365" spans="1:41" ht="30" customHeight="1">
      <c r="A1365" s="176"/>
      <c r="B1365" s="176"/>
      <c r="C1365" s="24"/>
      <c r="D1365" s="24"/>
      <c r="E1365" s="24"/>
      <c r="F1365" s="24"/>
      <c r="G1365" s="24"/>
      <c r="H1365" s="24"/>
      <c r="S1365" s="176"/>
      <c r="T1365" s="176"/>
    </row>
    <row r="1366" spans="1:41" ht="30" customHeight="1">
      <c r="A1366" s="176"/>
      <c r="B1366" s="176"/>
      <c r="C1366" s="24"/>
      <c r="D1366" s="24"/>
      <c r="E1366" s="24"/>
      <c r="F1366" s="24"/>
      <c r="G1366" s="24"/>
      <c r="H1366" s="24"/>
      <c r="S1366" s="176"/>
      <c r="T1366" s="176"/>
    </row>
    <row r="1367" spans="1:41" ht="30" customHeight="1">
      <c r="S1367" s="176"/>
      <c r="T1367" s="176"/>
    </row>
    <row r="1368" spans="1:41" ht="30" customHeight="1">
      <c r="S1368" s="176"/>
      <c r="T1368" s="176"/>
    </row>
    <row r="1369" spans="1:41" ht="30" customHeight="1">
      <c r="S1369" s="176"/>
      <c r="T1369" s="176"/>
    </row>
    <row r="1370" spans="1:41" ht="30" customHeight="1">
      <c r="S1370" s="176"/>
      <c r="T1370" s="176"/>
    </row>
    <row r="1371" spans="1:41" ht="30" customHeight="1">
      <c r="S1371" s="176"/>
      <c r="T1371" s="176"/>
    </row>
    <row r="1372" spans="1:41" ht="30" customHeight="1">
      <c r="S1372" s="176"/>
      <c r="T1372" s="176"/>
    </row>
    <row r="1373" spans="1:41" ht="30" customHeight="1">
      <c r="S1373" s="176"/>
      <c r="T1373" s="176"/>
    </row>
    <row r="1374" spans="1:41" ht="30" customHeight="1">
      <c r="S1374" s="176"/>
      <c r="T1374" s="176"/>
    </row>
    <row r="1375" spans="1:41" ht="30" customHeight="1">
      <c r="S1375" s="176"/>
      <c r="T1375" s="176"/>
    </row>
    <row r="1376" spans="1:41" ht="30" customHeight="1">
      <c r="S1376" s="176"/>
      <c r="T1376" s="176"/>
    </row>
    <row r="1377" spans="19:20" ht="30" customHeight="1">
      <c r="S1377" s="176"/>
      <c r="T1377" s="176"/>
    </row>
    <row r="1378" spans="19:20" ht="30" customHeight="1">
      <c r="S1378" s="176"/>
      <c r="T1378" s="176"/>
    </row>
    <row r="1379" spans="19:20" ht="30" customHeight="1">
      <c r="S1379" s="176"/>
      <c r="T1379" s="176"/>
    </row>
    <row r="1380" spans="19:20" ht="30" customHeight="1">
      <c r="S1380" s="176"/>
      <c r="T1380" s="176"/>
    </row>
    <row r="1381" spans="19:20" ht="30" customHeight="1">
      <c r="S1381" s="176"/>
      <c r="T1381" s="176"/>
    </row>
    <row r="1382" spans="19:20" ht="30" customHeight="1">
      <c r="S1382" s="176"/>
      <c r="T1382" s="176"/>
    </row>
    <row r="1383" spans="19:20" ht="30" customHeight="1">
      <c r="S1383" s="176"/>
      <c r="T1383" s="176"/>
    </row>
    <row r="1384" spans="19:20" ht="30" customHeight="1">
      <c r="S1384" s="176"/>
      <c r="T1384" s="176"/>
    </row>
    <row r="1385" spans="19:20" ht="30" customHeight="1">
      <c r="S1385" s="176"/>
      <c r="T1385" s="176"/>
    </row>
    <row r="1386" spans="19:20" ht="30" customHeight="1">
      <c r="S1386" s="176"/>
      <c r="T1386" s="176"/>
    </row>
    <row r="1387" spans="19:20" ht="30" customHeight="1">
      <c r="S1387" s="176"/>
      <c r="T1387" s="176"/>
    </row>
    <row r="1388" spans="19:20" ht="30" customHeight="1">
      <c r="S1388" s="176"/>
      <c r="T1388" s="176"/>
    </row>
    <row r="1389" spans="19:20" ht="30" customHeight="1">
      <c r="S1389" s="176"/>
      <c r="T1389" s="176"/>
    </row>
    <row r="1390" spans="19:20" ht="30" customHeight="1">
      <c r="S1390" s="176"/>
      <c r="T1390" s="176"/>
    </row>
    <row r="1391" spans="19:20" ht="30" customHeight="1">
      <c r="S1391" s="176"/>
      <c r="T1391" s="176"/>
    </row>
    <row r="1392" spans="19:20" ht="30" customHeight="1">
      <c r="S1392" s="176"/>
      <c r="T1392" s="176"/>
    </row>
    <row r="1393" spans="1:28" ht="30" customHeight="1">
      <c r="S1393" s="176"/>
      <c r="T1393" s="176"/>
    </row>
    <row r="1394" spans="1:28" ht="30" customHeight="1">
      <c r="S1394" s="176"/>
      <c r="T1394" s="176"/>
    </row>
    <row r="1395" spans="1:28" ht="30" customHeight="1">
      <c r="S1395" s="176"/>
      <c r="T1395" s="176"/>
    </row>
    <row r="1396" spans="1:28" ht="30" customHeight="1">
      <c r="S1396" s="176"/>
      <c r="T1396" s="176"/>
    </row>
    <row r="1397" spans="1:28" ht="30" customHeight="1">
      <c r="S1397" s="176"/>
      <c r="T1397" s="176"/>
    </row>
    <row r="1398" spans="1:28" s="175" customFormat="1" ht="30" customHeight="1">
      <c r="A1398" s="15"/>
      <c r="B1398" s="16"/>
      <c r="C1398" s="17"/>
      <c r="D1398" s="18"/>
      <c r="E1398" s="19"/>
      <c r="F1398" s="20"/>
      <c r="G1398" s="20"/>
      <c r="H1398" s="20"/>
      <c r="I1398" s="21"/>
      <c r="J1398" s="21"/>
      <c r="K1398" s="19"/>
      <c r="L1398" s="22"/>
      <c r="M1398" s="22"/>
      <c r="N1398" s="22"/>
      <c r="O1398" s="23"/>
      <c r="P1398" s="23"/>
      <c r="Q1398" s="22"/>
      <c r="R1398" s="22"/>
      <c r="S1398" s="176"/>
      <c r="T1398" s="176"/>
      <c r="U1398" s="24"/>
      <c r="V1398" s="24"/>
      <c r="W1398" s="24"/>
      <c r="X1398" s="24"/>
      <c r="Y1398" s="24"/>
      <c r="Z1398" s="24"/>
      <c r="AA1398" s="24"/>
      <c r="AB1398" s="24"/>
    </row>
    <row r="1399" spans="1:28" ht="30" customHeight="1">
      <c r="S1399" s="176"/>
      <c r="T1399" s="176"/>
    </row>
    <row r="1400" spans="1:28" ht="30" customHeight="1">
      <c r="S1400" s="176"/>
      <c r="T1400" s="176"/>
    </row>
    <row r="1401" spans="1:28" ht="30" customHeight="1">
      <c r="S1401" s="176"/>
      <c r="T1401" s="176"/>
    </row>
    <row r="1402" spans="1:28" ht="30" customHeight="1">
      <c r="S1402" s="176"/>
      <c r="T1402" s="176"/>
    </row>
    <row r="1403" spans="1:28" ht="30" customHeight="1">
      <c r="S1403" s="176"/>
      <c r="T1403" s="176"/>
    </row>
    <row r="1404" spans="1:28" ht="30" customHeight="1">
      <c r="S1404" s="176"/>
      <c r="T1404" s="176"/>
    </row>
    <row r="1405" spans="1:28" ht="30" customHeight="1">
      <c r="S1405" s="176"/>
      <c r="T1405" s="176"/>
    </row>
    <row r="1406" spans="1:28" ht="30" customHeight="1">
      <c r="S1406" s="176"/>
      <c r="T1406" s="176"/>
    </row>
    <row r="1407" spans="1:28" ht="30" customHeight="1">
      <c r="S1407" s="176"/>
      <c r="T1407" s="176"/>
    </row>
    <row r="1408" spans="1:28" ht="30" customHeight="1">
      <c r="S1408" s="176"/>
      <c r="T1408" s="176"/>
    </row>
    <row r="1409" spans="1:28" ht="30" customHeight="1">
      <c r="S1409" s="176"/>
      <c r="T1409" s="176"/>
    </row>
    <row r="1410" spans="1:28" ht="30" customHeight="1">
      <c r="S1410" s="176"/>
      <c r="T1410" s="176"/>
    </row>
    <row r="1411" spans="1:28" s="175" customFormat="1" ht="30" customHeight="1">
      <c r="A1411" s="15"/>
      <c r="B1411" s="16"/>
      <c r="C1411" s="17"/>
      <c r="D1411" s="18"/>
      <c r="E1411" s="19"/>
      <c r="F1411" s="20"/>
      <c r="G1411" s="20"/>
      <c r="H1411" s="20"/>
      <c r="I1411" s="21"/>
      <c r="J1411" s="21"/>
      <c r="K1411" s="19"/>
      <c r="L1411" s="22"/>
      <c r="M1411" s="22"/>
      <c r="N1411" s="22"/>
      <c r="O1411" s="23"/>
      <c r="P1411" s="23"/>
      <c r="Q1411" s="22"/>
      <c r="R1411" s="22"/>
      <c r="S1411" s="176"/>
      <c r="T1411" s="176"/>
      <c r="U1411" s="24"/>
      <c r="V1411" s="24"/>
      <c r="W1411" s="24"/>
      <c r="X1411" s="24"/>
      <c r="Y1411" s="24"/>
      <c r="Z1411" s="24"/>
      <c r="AA1411" s="24"/>
      <c r="AB1411" s="24"/>
    </row>
    <row r="1412" spans="1:28" ht="42.75" customHeight="1">
      <c r="S1412" s="176"/>
      <c r="T1412" s="176"/>
    </row>
    <row r="1413" spans="1:28" ht="38.25" customHeight="1">
      <c r="S1413" s="176"/>
      <c r="T1413" s="176"/>
    </row>
    <row r="1414" spans="1:28" ht="32.25" customHeight="1">
      <c r="S1414" s="170"/>
      <c r="T1414" s="170"/>
    </row>
    <row r="1415" spans="1:28" ht="30" customHeight="1">
      <c r="S1415" s="170"/>
      <c r="T1415" s="170"/>
    </row>
    <row r="1416" spans="1:28" ht="24.9" customHeight="1">
      <c r="S1416" s="170"/>
      <c r="T1416" s="170"/>
    </row>
    <row r="1417" spans="1:28" ht="24.9" customHeight="1">
      <c r="S1417" s="170"/>
      <c r="T1417" s="170"/>
    </row>
    <row r="1418" spans="1:28" ht="24.9" customHeight="1"/>
    <row r="1419" spans="1:28" ht="24.9" customHeight="1"/>
    <row r="1420" spans="1:28" ht="24.9" customHeight="1"/>
    <row r="1421" spans="1:28" ht="24.9" customHeight="1"/>
    <row r="1422" spans="1:28" ht="24.9" customHeight="1"/>
    <row r="1423" spans="1:28" ht="24.9" customHeight="1"/>
    <row r="1424" spans="1:28" ht="24.9" customHeight="1"/>
    <row r="1425" ht="24.9" customHeight="1"/>
    <row r="1426" ht="24.9" customHeight="1"/>
    <row r="1427" ht="24.9" customHeight="1"/>
    <row r="1428" ht="24.9" customHeight="1"/>
    <row r="1429" ht="30" customHeight="1"/>
    <row r="1430" ht="60" customHeight="1"/>
    <row r="1431" ht="24.9" customHeight="1"/>
    <row r="1432" ht="24.9" customHeight="1"/>
    <row r="1433" ht="24.9" customHeight="1"/>
    <row r="1434" ht="24.9" customHeight="1"/>
    <row r="1435" ht="24.9" customHeight="1"/>
    <row r="1436" ht="24.9" customHeight="1"/>
    <row r="1443" ht="45" customHeight="1"/>
    <row r="65535" ht="12.75" customHeight="1"/>
    <row r="65536" ht="12.75" customHeight="1"/>
  </sheetData>
  <autoFilter ref="A1:A127"/>
  <mergeCells count="39">
    <mergeCell ref="A124:C124"/>
    <mergeCell ref="A125:D125"/>
    <mergeCell ref="A127:C127"/>
    <mergeCell ref="A129:C129"/>
    <mergeCell ref="K749:M749"/>
    <mergeCell ref="A102:C102"/>
    <mergeCell ref="A112:C112"/>
    <mergeCell ref="A115:C115"/>
    <mergeCell ref="A120:C120"/>
    <mergeCell ref="A123:C123"/>
    <mergeCell ref="A78:C78"/>
    <mergeCell ref="A79:C79"/>
    <mergeCell ref="A80:D80"/>
    <mergeCell ref="A83:C83"/>
    <mergeCell ref="A89:C89"/>
    <mergeCell ref="A40:C40"/>
    <mergeCell ref="A41:C41"/>
    <mergeCell ref="A50:R50"/>
    <mergeCell ref="A66:C66"/>
    <mergeCell ref="A74:C74"/>
    <mergeCell ref="A22:C22"/>
    <mergeCell ref="A23:C23"/>
    <mergeCell ref="A24:D24"/>
    <mergeCell ref="A25:D25"/>
    <mergeCell ref="A26:C26"/>
    <mergeCell ref="A6:D6"/>
    <mergeCell ref="A7:D7"/>
    <mergeCell ref="A8:C8"/>
    <mergeCell ref="A15:C15"/>
    <mergeCell ref="A18:C18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6.25E-2" bottom="3.125E-2" header="0.51180555555555496" footer="0.51180555555555496"/>
  <pageSetup paperSize="9" firstPageNumber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FF0000"/>
  </sheetPr>
  <dimension ref="A1:IW1452"/>
  <sheetViews>
    <sheetView view="pageBreakPreview" topLeftCell="A52" zoomScaleNormal="100" workbookViewId="0">
      <selection activeCell="M12" sqref="M12"/>
    </sheetView>
  </sheetViews>
  <sheetFormatPr defaultRowHeight="13.8" outlineLevelCol="1"/>
  <cols>
    <col min="1" max="1" width="29" style="15" customWidth="1"/>
    <col min="2" max="2" width="6.77734375" style="16" customWidth="1"/>
    <col min="3" max="3" width="5.77734375" style="17" customWidth="1"/>
    <col min="4" max="4" width="7.33203125" style="18" customWidth="1"/>
    <col min="5" max="5" width="6.88671875" style="19" customWidth="1"/>
    <col min="6" max="7" width="6.6640625" style="20" customWidth="1"/>
    <col min="8" max="8" width="7.77734375" style="20" customWidth="1"/>
    <col min="9" max="9" width="7.109375" style="21" customWidth="1" outlineLevel="1"/>
    <col min="10" max="10" width="8.109375" style="21" customWidth="1" outlineLevel="1"/>
    <col min="11" max="11" width="6.109375" style="19" customWidth="1"/>
    <col min="12" max="14" width="6.21875" style="22" customWidth="1"/>
    <col min="15" max="15" width="6.33203125" style="23" customWidth="1"/>
    <col min="16" max="16" width="8.77734375" style="23" customWidth="1"/>
    <col min="17" max="17" width="7.44140625" style="22" customWidth="1"/>
    <col min="18" max="18" width="6.6640625" style="22" customWidth="1"/>
    <col min="19" max="20" width="2.88671875" style="24" customWidth="1"/>
    <col min="21" max="28" width="9.109375" style="24" hidden="1" customWidth="1"/>
    <col min="29" max="29" width="9.44140625" style="24" customWidth="1"/>
    <col min="30" max="257" width="9.109375" style="24" customWidth="1"/>
    <col min="258" max="1025" width="9.109375" customWidth="1"/>
  </cols>
  <sheetData>
    <row r="1" spans="1:29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29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29" ht="26.1" customHeight="1">
      <c r="A3" s="624" t="s">
        <v>250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188"/>
      <c r="T3" s="188"/>
    </row>
    <row r="4" spans="1:29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  <c r="S4" s="176"/>
      <c r="T4" s="176"/>
    </row>
    <row r="5" spans="1:29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385"/>
      <c r="T5" s="176"/>
    </row>
    <row r="6" spans="1:29" ht="26.1" customHeight="1">
      <c r="A6" s="628" t="s">
        <v>24</v>
      </c>
      <c r="B6" s="628"/>
      <c r="C6" s="628"/>
      <c r="D6" s="628"/>
      <c r="E6" s="265">
        <f>E7+E14+E18+E22+E23</f>
        <v>16.286080000000002</v>
      </c>
      <c r="F6" s="265">
        <f>F7+F14+F18+F22+F23</f>
        <v>16.414999999999996</v>
      </c>
      <c r="G6" s="265">
        <f>G7+G14+G18+G22+G23</f>
        <v>94.149149999999992</v>
      </c>
      <c r="H6" s="399">
        <f>H7+H14+H18+H22+H23</f>
        <v>589.47591999999986</v>
      </c>
      <c r="I6" s="261" t="s">
        <v>25</v>
      </c>
      <c r="J6" s="267">
        <f>J7+J24+J67</f>
        <v>0</v>
      </c>
      <c r="K6" s="261">
        <f t="shared" ref="K6:R6" si="0">K8+K14+K18+K22+K23</f>
        <v>0.89</v>
      </c>
      <c r="L6" s="261">
        <f t="shared" si="0"/>
        <v>0.17333333333333328</v>
      </c>
      <c r="M6" s="261">
        <f t="shared" si="0"/>
        <v>51.72</v>
      </c>
      <c r="N6" s="261">
        <f t="shared" si="0"/>
        <v>0.89000000000000012</v>
      </c>
      <c r="O6" s="261">
        <f t="shared" si="0"/>
        <v>492.70000000000005</v>
      </c>
      <c r="P6" s="261">
        <f t="shared" si="0"/>
        <v>423.15000000000003</v>
      </c>
      <c r="Q6" s="261">
        <f t="shared" si="0"/>
        <v>68.939999999999984</v>
      </c>
      <c r="R6" s="261">
        <f t="shared" si="0"/>
        <v>1.75</v>
      </c>
      <c r="S6" s="385"/>
      <c r="T6" s="176"/>
      <c r="AC6" s="425"/>
    </row>
    <row r="7" spans="1:29" ht="26.1" customHeight="1">
      <c r="A7" s="268"/>
      <c r="B7" s="433"/>
      <c r="C7" s="433"/>
      <c r="D7" s="269"/>
      <c r="E7" s="270">
        <f>E8-(E8*6/100)</f>
        <v>6.0460800000000008</v>
      </c>
      <c r="F7" s="270">
        <f>F8-(F8*12/100)</f>
        <v>8.3819999999999979</v>
      </c>
      <c r="G7" s="270">
        <f>G8-(G8*9/100)</f>
        <v>27.304550000000003</v>
      </c>
      <c r="H7" s="271">
        <f>E7*4+F7*9+G7*4</f>
        <v>208.84052</v>
      </c>
      <c r="I7" s="261"/>
      <c r="J7" s="272">
        <f>J8+J14+J18+J22+J23</f>
        <v>0</v>
      </c>
      <c r="K7" s="261"/>
      <c r="L7" s="261"/>
      <c r="M7" s="261"/>
      <c r="N7" s="261"/>
      <c r="O7" s="261"/>
      <c r="P7" s="261"/>
      <c r="Q7" s="261"/>
      <c r="R7" s="261"/>
      <c r="S7" s="385"/>
      <c r="T7" s="176"/>
    </row>
    <row r="8" spans="1:29" ht="26.1" customHeight="1">
      <c r="A8" s="630" t="s">
        <v>251</v>
      </c>
      <c r="B8" s="630"/>
      <c r="C8" s="630"/>
      <c r="D8" s="275" t="s">
        <v>84</v>
      </c>
      <c r="E8" s="276">
        <f>E9+E10+E11+E12+E13</f>
        <v>6.4320000000000004</v>
      </c>
      <c r="F8" s="276">
        <f>F9+F10+F11+F12+F13</f>
        <v>9.5249999999999986</v>
      </c>
      <c r="G8" s="276">
        <f>G9+G10+G11+G12+G13</f>
        <v>30.005000000000003</v>
      </c>
      <c r="H8" s="297">
        <f>G8*4+F8*9+E8*4</f>
        <v>231.47300000000001</v>
      </c>
      <c r="I8" s="278"/>
      <c r="J8" s="356">
        <f>J9+J10+J11+J12+J13</f>
        <v>0</v>
      </c>
      <c r="K8" s="278">
        <v>0.37</v>
      </c>
      <c r="L8" s="278">
        <v>0.06</v>
      </c>
      <c r="M8" s="278">
        <v>39.06</v>
      </c>
      <c r="N8" s="278">
        <v>0.17</v>
      </c>
      <c r="O8" s="278">
        <v>187.61</v>
      </c>
      <c r="P8" s="278">
        <v>168.5</v>
      </c>
      <c r="Q8" s="278">
        <v>33.549999999999997</v>
      </c>
      <c r="R8" s="278">
        <v>0.45</v>
      </c>
      <c r="S8" s="385"/>
      <c r="T8" s="176"/>
    </row>
    <row r="9" spans="1:29" ht="26.1" customHeight="1">
      <c r="A9" s="279" t="s">
        <v>176</v>
      </c>
      <c r="B9" s="286">
        <v>30.3</v>
      </c>
      <c r="C9" s="286">
        <v>30</v>
      </c>
      <c r="D9" s="316"/>
      <c r="E9" s="313">
        <f>7.3*C9/100</f>
        <v>2.19</v>
      </c>
      <c r="F9" s="313">
        <f>2*C9/100</f>
        <v>0.6</v>
      </c>
      <c r="G9" s="313">
        <f>63.1*C9/100</f>
        <v>18.93</v>
      </c>
      <c r="H9" s="507"/>
      <c r="I9" s="284">
        <v>0</v>
      </c>
      <c r="J9" s="284">
        <f>I9*B9/1000</f>
        <v>0</v>
      </c>
      <c r="K9" s="270"/>
      <c r="L9" s="291"/>
      <c r="M9" s="291"/>
      <c r="N9" s="291"/>
      <c r="O9" s="292"/>
      <c r="P9" s="292"/>
      <c r="Q9" s="291"/>
      <c r="R9" s="291"/>
      <c r="S9" s="385"/>
      <c r="T9" s="176"/>
    </row>
    <row r="10" spans="1:29" ht="26.1" customHeight="1">
      <c r="A10" s="315" t="s">
        <v>30</v>
      </c>
      <c r="B10" s="287">
        <v>150</v>
      </c>
      <c r="C10" s="287">
        <v>150</v>
      </c>
      <c r="D10" s="287"/>
      <c r="E10" s="295">
        <f>2.8*C10/100</f>
        <v>4.2</v>
      </c>
      <c r="F10" s="295">
        <f>3.2*C10/100</f>
        <v>4.8</v>
      </c>
      <c r="G10" s="295">
        <f>4.7*C10/100</f>
        <v>7.05</v>
      </c>
      <c r="H10" s="507"/>
      <c r="I10" s="284">
        <v>0</v>
      </c>
      <c r="J10" s="284">
        <f>I10*B10/1000</f>
        <v>0</v>
      </c>
      <c r="K10" s="278"/>
      <c r="L10" s="292"/>
      <c r="M10" s="292"/>
      <c r="N10" s="292"/>
      <c r="O10" s="292"/>
      <c r="P10" s="292"/>
      <c r="Q10" s="292"/>
      <c r="R10" s="292"/>
      <c r="S10" s="385"/>
      <c r="T10" s="176"/>
    </row>
    <row r="11" spans="1:29" ht="26.1" customHeight="1">
      <c r="A11" s="293" t="s">
        <v>31</v>
      </c>
      <c r="B11" s="294">
        <v>4</v>
      </c>
      <c r="C11" s="294">
        <v>4</v>
      </c>
      <c r="D11" s="165"/>
      <c r="E11" s="295">
        <f>0.3*C11/100</f>
        <v>1.2E-2</v>
      </c>
      <c r="F11" s="295">
        <f>0*C11/100</f>
        <v>0</v>
      </c>
      <c r="G11" s="295">
        <f>99.5*C11/100</f>
        <v>3.98</v>
      </c>
      <c r="H11" s="507"/>
      <c r="I11" s="284">
        <v>0</v>
      </c>
      <c r="J11" s="284">
        <f>I11*B11/1000</f>
        <v>0</v>
      </c>
      <c r="K11" s="284"/>
      <c r="L11" s="284"/>
      <c r="M11" s="284"/>
      <c r="N11" s="284"/>
      <c r="O11" s="284"/>
      <c r="P11" s="284"/>
      <c r="Q11" s="284"/>
      <c r="R11" s="284"/>
      <c r="S11" s="385"/>
      <c r="T11" s="176"/>
    </row>
    <row r="12" spans="1:29" ht="26.1" customHeight="1">
      <c r="A12" s="279" t="s">
        <v>32</v>
      </c>
      <c r="B12" s="294">
        <v>1</v>
      </c>
      <c r="C12" s="294">
        <v>1</v>
      </c>
      <c r="D12" s="165"/>
      <c r="E12" s="295">
        <v>0</v>
      </c>
      <c r="F12" s="295">
        <v>0</v>
      </c>
      <c r="G12" s="295">
        <v>0</v>
      </c>
      <c r="H12" s="260"/>
      <c r="I12" s="284">
        <v>0</v>
      </c>
      <c r="J12" s="284">
        <f>I12*B12/1000</f>
        <v>0</v>
      </c>
      <c r="K12" s="301"/>
      <c r="L12" s="291"/>
      <c r="M12" s="291"/>
      <c r="N12" s="291"/>
      <c r="O12" s="292"/>
      <c r="P12" s="292"/>
      <c r="Q12" s="291"/>
      <c r="R12" s="291"/>
      <c r="S12" s="385"/>
      <c r="T12" s="176"/>
    </row>
    <row r="13" spans="1:29" ht="26.1" customHeight="1">
      <c r="A13" s="342" t="s">
        <v>53</v>
      </c>
      <c r="B13" s="316">
        <v>5</v>
      </c>
      <c r="C13" s="316">
        <v>5</v>
      </c>
      <c r="D13" s="323"/>
      <c r="E13" s="288">
        <f>0.6*C13/100</f>
        <v>0.03</v>
      </c>
      <c r="F13" s="288">
        <f>82.5*C13/100</f>
        <v>4.125</v>
      </c>
      <c r="G13" s="288">
        <f>0.9*C13/100</f>
        <v>4.4999999999999998E-2</v>
      </c>
      <c r="H13" s="260"/>
      <c r="I13" s="284">
        <v>0</v>
      </c>
      <c r="J13" s="284">
        <f>I13*B13/1000</f>
        <v>0</v>
      </c>
      <c r="K13" s="278"/>
      <c r="L13" s="278"/>
      <c r="M13" s="278"/>
      <c r="N13" s="278"/>
      <c r="O13" s="278"/>
      <c r="P13" s="278"/>
      <c r="Q13" s="278"/>
      <c r="R13" s="278"/>
      <c r="S13" s="385"/>
      <c r="T13" s="176"/>
    </row>
    <row r="14" spans="1:29" ht="26.1" customHeight="1">
      <c r="A14" s="631" t="s">
        <v>252</v>
      </c>
      <c r="B14" s="631"/>
      <c r="C14" s="631"/>
      <c r="D14" s="296" t="s">
        <v>253</v>
      </c>
      <c r="E14" s="276">
        <f>E15+E16+E17</f>
        <v>4.484</v>
      </c>
      <c r="F14" s="276">
        <f>F15+F16+F17</f>
        <v>4.4329999999999998</v>
      </c>
      <c r="G14" s="276">
        <f>G15+G16+G17</f>
        <v>32.296999999999997</v>
      </c>
      <c r="H14" s="297">
        <f>E14*4+F14*9+G14*4</f>
        <v>187.02099999999999</v>
      </c>
      <c r="I14" s="278">
        <v>0</v>
      </c>
      <c r="J14" s="356">
        <f>J15+J16+J17</f>
        <v>0</v>
      </c>
      <c r="K14" s="278">
        <v>0</v>
      </c>
      <c r="L14" s="278">
        <v>0.03</v>
      </c>
      <c r="M14" s="278">
        <v>0.66</v>
      </c>
      <c r="N14" s="278">
        <v>0.37</v>
      </c>
      <c r="O14" s="278">
        <v>189.1</v>
      </c>
      <c r="P14" s="278">
        <v>132.35</v>
      </c>
      <c r="Q14" s="278">
        <v>12.27</v>
      </c>
      <c r="R14" s="278">
        <v>0.28000000000000003</v>
      </c>
      <c r="S14" s="385"/>
      <c r="T14" s="176"/>
    </row>
    <row r="15" spans="1:29" ht="26.1" customHeight="1">
      <c r="A15" s="279" t="s">
        <v>36</v>
      </c>
      <c r="B15" s="280">
        <v>30</v>
      </c>
      <c r="C15" s="280">
        <v>30</v>
      </c>
      <c r="D15" s="275"/>
      <c r="E15" s="295">
        <f>11.3*C15/100</f>
        <v>3.39</v>
      </c>
      <c r="F15" s="295">
        <f>0.7*C15/100</f>
        <v>0.21</v>
      </c>
      <c r="G15" s="295">
        <f>73.3*C15/100</f>
        <v>21.99</v>
      </c>
      <c r="H15" s="277"/>
      <c r="I15" s="301">
        <v>0</v>
      </c>
      <c r="J15" s="301">
        <f>I15*B15/1000</f>
        <v>0</v>
      </c>
      <c r="K15" s="431"/>
      <c r="L15" s="431"/>
      <c r="M15" s="431"/>
      <c r="N15" s="431"/>
      <c r="O15" s="431"/>
      <c r="P15" s="431"/>
      <c r="Q15" s="278"/>
      <c r="R15" s="306"/>
      <c r="S15" s="385"/>
      <c r="T15" s="176"/>
    </row>
    <row r="16" spans="1:29" ht="26.1" customHeight="1">
      <c r="A16" s="279" t="s">
        <v>53</v>
      </c>
      <c r="B16" s="280">
        <v>5</v>
      </c>
      <c r="C16" s="280">
        <v>5</v>
      </c>
      <c r="D16" s="280"/>
      <c r="E16" s="288">
        <f>0.6*C16/100</f>
        <v>0.03</v>
      </c>
      <c r="F16" s="288">
        <f>82.5*C16/100</f>
        <v>4.125</v>
      </c>
      <c r="G16" s="288">
        <f>0.9*C16/100</f>
        <v>4.4999999999999998E-2</v>
      </c>
      <c r="H16" s="283"/>
      <c r="I16" s="284">
        <v>0</v>
      </c>
      <c r="J16" s="301">
        <f>I16*B16/1000</f>
        <v>0</v>
      </c>
      <c r="K16" s="284"/>
      <c r="L16" s="284"/>
      <c r="M16" s="284"/>
      <c r="N16" s="284"/>
      <c r="O16" s="284"/>
      <c r="P16" s="284"/>
      <c r="Q16" s="291"/>
      <c r="R16" s="291"/>
      <c r="S16" s="385"/>
      <c r="T16" s="176"/>
    </row>
    <row r="17" spans="1:28" ht="26.1" customHeight="1">
      <c r="A17" s="293" t="s">
        <v>37</v>
      </c>
      <c r="B17" s="165">
        <v>14.5</v>
      </c>
      <c r="C17" s="165">
        <v>14</v>
      </c>
      <c r="D17" s="299"/>
      <c r="E17" s="276">
        <f>7.6*C17/100</f>
        <v>1.0639999999999998</v>
      </c>
      <c r="F17" s="295">
        <f>0.7*C17/100</f>
        <v>9.799999999999999E-2</v>
      </c>
      <c r="G17" s="295">
        <f>73.3*C17/100</f>
        <v>10.262</v>
      </c>
      <c r="H17" s="359"/>
      <c r="I17" s="301">
        <v>0</v>
      </c>
      <c r="J17" s="301">
        <f>I17*B17/1000</f>
        <v>0</v>
      </c>
      <c r="K17" s="301"/>
      <c r="L17" s="301"/>
      <c r="M17" s="301"/>
      <c r="N17" s="301"/>
      <c r="O17" s="301"/>
      <c r="P17" s="301"/>
      <c r="Q17" s="397"/>
      <c r="R17" s="397"/>
      <c r="S17" s="385"/>
      <c r="T17" s="176"/>
    </row>
    <row r="18" spans="1:28" ht="26.1" customHeight="1">
      <c r="A18" s="632" t="s">
        <v>39</v>
      </c>
      <c r="B18" s="632"/>
      <c r="C18" s="632"/>
      <c r="D18" s="275">
        <v>200</v>
      </c>
      <c r="E18" s="276">
        <f>E19+E20+E21</f>
        <v>2.9159999999999999</v>
      </c>
      <c r="F18" s="276">
        <f>F19+F20+F21</f>
        <v>3.2</v>
      </c>
      <c r="G18" s="276">
        <f>G19+G20+G21</f>
        <v>16.6676</v>
      </c>
      <c r="H18" s="297">
        <f>G18*4+F18*9+E18*4</f>
        <v>107.1344</v>
      </c>
      <c r="I18" s="278"/>
      <c r="J18" s="356">
        <f>J19+J20+J21</f>
        <v>0</v>
      </c>
      <c r="K18" s="278">
        <v>0.52</v>
      </c>
      <c r="L18" s="278">
        <v>0.03</v>
      </c>
      <c r="M18" s="278">
        <v>12</v>
      </c>
      <c r="N18" s="278">
        <v>0</v>
      </c>
      <c r="O18" s="278">
        <v>106</v>
      </c>
      <c r="P18" s="278">
        <v>78.3</v>
      </c>
      <c r="Q18" s="278">
        <v>12.18</v>
      </c>
      <c r="R18" s="278">
        <v>0.13</v>
      </c>
      <c r="S18" s="385"/>
      <c r="T18" s="176"/>
    </row>
    <row r="19" spans="1:28" ht="26.1" customHeight="1">
      <c r="A19" s="293" t="s">
        <v>40</v>
      </c>
      <c r="B19" s="305">
        <v>0.4</v>
      </c>
      <c r="C19" s="305">
        <v>0.4</v>
      </c>
      <c r="D19" s="280"/>
      <c r="E19" s="282">
        <f>20*C19/100</f>
        <v>0.08</v>
      </c>
      <c r="F19" s="282">
        <v>0</v>
      </c>
      <c r="G19" s="282">
        <f>6.9*C19/100</f>
        <v>2.7600000000000003E-2</v>
      </c>
      <c r="H19" s="282"/>
      <c r="I19" s="278">
        <v>0</v>
      </c>
      <c r="J19" s="278">
        <f>I19*B19/1000</f>
        <v>0</v>
      </c>
      <c r="K19" s="278"/>
      <c r="L19" s="278"/>
      <c r="M19" s="278"/>
      <c r="N19" s="278"/>
      <c r="O19" s="278"/>
      <c r="P19" s="278"/>
      <c r="Q19" s="284"/>
      <c r="R19" s="284"/>
      <c r="S19" s="385"/>
      <c r="T19" s="176"/>
    </row>
    <row r="20" spans="1:28" ht="18" customHeight="1">
      <c r="A20" s="279" t="s">
        <v>30</v>
      </c>
      <c r="B20" s="280">
        <v>100</v>
      </c>
      <c r="C20" s="280">
        <v>100</v>
      </c>
      <c r="D20" s="280"/>
      <c r="E20" s="295">
        <f>2.8*C20/100</f>
        <v>2.8</v>
      </c>
      <c r="F20" s="295">
        <f>3.2*C20/100</f>
        <v>3.2</v>
      </c>
      <c r="G20" s="295">
        <f>4.7*C20/100</f>
        <v>4.7</v>
      </c>
      <c r="H20" s="282"/>
      <c r="I20" s="278">
        <v>0</v>
      </c>
      <c r="J20" s="278">
        <f>I20*B20/1000</f>
        <v>0</v>
      </c>
      <c r="K20" s="278"/>
      <c r="L20" s="278"/>
      <c r="M20" s="278"/>
      <c r="N20" s="278"/>
      <c r="O20" s="278"/>
      <c r="P20" s="278"/>
      <c r="Q20" s="291"/>
      <c r="R20" s="291"/>
      <c r="S20" s="385"/>
      <c r="T20" s="176"/>
    </row>
    <row r="21" spans="1:28" ht="18.75" customHeight="1">
      <c r="A21" s="293" t="s">
        <v>31</v>
      </c>
      <c r="B21" s="165">
        <v>12</v>
      </c>
      <c r="C21" s="165">
        <v>12</v>
      </c>
      <c r="D21" s="275"/>
      <c r="E21" s="295">
        <f>0.3*C21/100</f>
        <v>3.5999999999999997E-2</v>
      </c>
      <c r="F21" s="295">
        <f>0*C21/100</f>
        <v>0</v>
      </c>
      <c r="G21" s="295">
        <f>99.5*C21/100</f>
        <v>11.94</v>
      </c>
      <c r="H21" s="285"/>
      <c r="I21" s="278">
        <v>0</v>
      </c>
      <c r="J21" s="278">
        <f>I21*B21/1000</f>
        <v>0</v>
      </c>
      <c r="K21" s="278"/>
      <c r="L21" s="278"/>
      <c r="M21" s="278"/>
      <c r="N21" s="278"/>
      <c r="O21" s="278"/>
      <c r="P21" s="278"/>
      <c r="Q21" s="291"/>
      <c r="R21" s="291"/>
      <c r="S21" s="385"/>
      <c r="T21" s="176"/>
    </row>
    <row r="22" spans="1:28" ht="26.1" customHeight="1">
      <c r="A22" s="633" t="s">
        <v>41</v>
      </c>
      <c r="B22" s="633"/>
      <c r="C22" s="633"/>
      <c r="D22" s="308">
        <v>20</v>
      </c>
      <c r="E22" s="276">
        <f>6.6*D22/100</f>
        <v>1.32</v>
      </c>
      <c r="F22" s="276">
        <f>1.1*D22/100</f>
        <v>0.22</v>
      </c>
      <c r="G22" s="276">
        <f>41*D22/100</f>
        <v>8.1999999999999993</v>
      </c>
      <c r="H22" s="271">
        <f>E22*4+F22*9+G22*4</f>
        <v>40.059999999999995</v>
      </c>
      <c r="I22" s="278">
        <v>0</v>
      </c>
      <c r="J22" s="423">
        <f>I22*D22/1000</f>
        <v>0</v>
      </c>
      <c r="K22" s="278">
        <v>0</v>
      </c>
      <c r="L22" s="278">
        <v>3.3333333333333298E-2</v>
      </c>
      <c r="M22" s="278">
        <v>0</v>
      </c>
      <c r="N22" s="278">
        <v>0.32</v>
      </c>
      <c r="O22" s="278">
        <v>7</v>
      </c>
      <c r="P22" s="278">
        <v>31</v>
      </c>
      <c r="Q22" s="278">
        <v>8.1999999999999993</v>
      </c>
      <c r="R22" s="278">
        <v>0.57999999999999996</v>
      </c>
      <c r="S22" s="385"/>
      <c r="T22" s="176"/>
    </row>
    <row r="23" spans="1:28" ht="26.1" customHeight="1">
      <c r="A23" s="633" t="s">
        <v>42</v>
      </c>
      <c r="B23" s="633"/>
      <c r="C23" s="633"/>
      <c r="D23" s="308">
        <v>20</v>
      </c>
      <c r="E23" s="276">
        <f>7.6*D23/100</f>
        <v>1.52</v>
      </c>
      <c r="F23" s="276">
        <f>0.9*D23/100</f>
        <v>0.18</v>
      </c>
      <c r="G23" s="276">
        <f>48.4*D23/100</f>
        <v>9.68</v>
      </c>
      <c r="H23" s="271">
        <f>E23*4+F23*9+G23*4</f>
        <v>46.42</v>
      </c>
      <c r="I23" s="284">
        <v>0</v>
      </c>
      <c r="J23" s="423">
        <f>I23*D23/1000</f>
        <v>0</v>
      </c>
      <c r="K23" s="278">
        <v>0</v>
      </c>
      <c r="L23" s="278">
        <v>0.02</v>
      </c>
      <c r="M23" s="278">
        <v>0</v>
      </c>
      <c r="N23" s="278">
        <v>0.03</v>
      </c>
      <c r="O23" s="278">
        <v>2.99</v>
      </c>
      <c r="P23" s="278">
        <v>13</v>
      </c>
      <c r="Q23" s="278">
        <v>2.74</v>
      </c>
      <c r="R23" s="278">
        <v>0.31</v>
      </c>
      <c r="S23" s="385"/>
      <c r="T23" s="176"/>
    </row>
    <row r="24" spans="1:28" ht="26.1" customHeight="1">
      <c r="A24" s="628" t="s">
        <v>43</v>
      </c>
      <c r="B24" s="628"/>
      <c r="C24" s="628"/>
      <c r="D24" s="628"/>
      <c r="E24" s="265">
        <f>E25+E38+E46+E54+E61+E64+E65</f>
        <v>28.421269999999996</v>
      </c>
      <c r="F24" s="265">
        <f>F25+F38+F46+F54+F61+F64+F65</f>
        <v>32.417480000000005</v>
      </c>
      <c r="G24" s="265">
        <f>G25+G38+G46+G54+G61+G64+G65</f>
        <v>100.52581000000001</v>
      </c>
      <c r="H24" s="399">
        <f>H25+H37+H45+H54+H61+H64+H65+H66</f>
        <v>766.45583999999985</v>
      </c>
      <c r="I24" s="261"/>
      <c r="J24" s="272">
        <f>J26+J38+J46+J54+J61+J64+J65</f>
        <v>0</v>
      </c>
      <c r="K24" s="261">
        <f t="shared" ref="K24:R24" si="1">K26+K38+K46+K54+K61+K64+K65+K66</f>
        <v>53.81</v>
      </c>
      <c r="L24" s="261">
        <f t="shared" si="1"/>
        <v>0.39333333333333331</v>
      </c>
      <c r="M24" s="261">
        <f t="shared" si="1"/>
        <v>0.17333333333333331</v>
      </c>
      <c r="N24" s="261">
        <f t="shared" si="1"/>
        <v>3.8266666666666698</v>
      </c>
      <c r="O24" s="261">
        <f t="shared" si="1"/>
        <v>222.81333333333333</v>
      </c>
      <c r="P24" s="261">
        <f t="shared" si="1"/>
        <v>330.73666666666668</v>
      </c>
      <c r="Q24" s="261">
        <f t="shared" si="1"/>
        <v>66.066666666666691</v>
      </c>
      <c r="R24" s="261">
        <f t="shared" si="1"/>
        <v>6.7299999999999995</v>
      </c>
      <c r="S24" s="385"/>
      <c r="T24" s="176"/>
    </row>
    <row r="25" spans="1:28" ht="18.75" customHeight="1">
      <c r="A25" s="268"/>
      <c r="B25" s="433"/>
      <c r="C25" s="433"/>
      <c r="D25" s="269"/>
      <c r="E25" s="270">
        <f>E26-(E26*6/100)</f>
        <v>5.2832699999999999</v>
      </c>
      <c r="F25" s="270">
        <f>F26-(F26*12/100)</f>
        <v>6.3544800000000006</v>
      </c>
      <c r="G25" s="270">
        <f>G26-(G26*9/100)</f>
        <v>14.46081</v>
      </c>
      <c r="H25" s="329">
        <f>E25*4+F25*9+G25*4</f>
        <v>136.16664</v>
      </c>
      <c r="I25" s="261"/>
      <c r="J25" s="261"/>
      <c r="K25" s="261"/>
      <c r="L25" s="261"/>
      <c r="M25" s="261"/>
      <c r="N25" s="261"/>
      <c r="O25" s="273"/>
      <c r="P25" s="273"/>
      <c r="Q25" s="261"/>
      <c r="R25" s="261"/>
      <c r="S25" s="385"/>
      <c r="T25" s="176"/>
    </row>
    <row r="26" spans="1:28" ht="22.5" customHeight="1">
      <c r="A26" s="630" t="s">
        <v>254</v>
      </c>
      <c r="B26" s="630"/>
      <c r="C26" s="630"/>
      <c r="D26" s="275" t="s">
        <v>167</v>
      </c>
      <c r="E26" s="276">
        <f>E27+E28+E29+E30+E31+E32+E33+E34+E35+E36</f>
        <v>5.6204999999999998</v>
      </c>
      <c r="F26" s="276">
        <f>F27+F28+F29+F30+F31+F32+F33+F34+F35+F36</f>
        <v>7.2210000000000001</v>
      </c>
      <c r="G26" s="276">
        <f>G27+G28+G29+G30+G31+G32+G33+G34+G35+G36</f>
        <v>15.891</v>
      </c>
      <c r="H26" s="304">
        <f>E26*4+F26*9+G26*4</f>
        <v>151.035</v>
      </c>
      <c r="I26" s="278"/>
      <c r="J26" s="356">
        <f>J27+J28+J29+J30+J31+J32+J33+J34+J35+J36</f>
        <v>0</v>
      </c>
      <c r="K26" s="306">
        <v>2.19</v>
      </c>
      <c r="L26" s="278">
        <v>0.06</v>
      </c>
      <c r="M26" s="278">
        <v>0.02</v>
      </c>
      <c r="N26" s="278">
        <v>0.56000000000000005</v>
      </c>
      <c r="O26" s="278">
        <v>46.13</v>
      </c>
      <c r="P26" s="278">
        <v>69.87</v>
      </c>
      <c r="Q26" s="278">
        <v>15.49</v>
      </c>
      <c r="R26" s="278">
        <v>1.01</v>
      </c>
      <c r="S26" s="385"/>
      <c r="T26" s="176"/>
    </row>
    <row r="27" spans="1:28" ht="19.5" customHeight="1">
      <c r="A27" s="310" t="s">
        <v>168</v>
      </c>
      <c r="B27" s="331">
        <f>C27*1.36</f>
        <v>22.44</v>
      </c>
      <c r="C27" s="453">
        <v>16.5</v>
      </c>
      <c r="D27" s="363"/>
      <c r="E27" s="306">
        <f>18.9*C27/100</f>
        <v>3.1184999999999996</v>
      </c>
      <c r="F27" s="259">
        <f>12.4*C27/100</f>
        <v>2.0459999999999998</v>
      </c>
      <c r="G27" s="259">
        <v>0</v>
      </c>
      <c r="H27" s="309"/>
      <c r="I27" s="278">
        <v>0</v>
      </c>
      <c r="J27" s="513">
        <f t="shared" ref="J27:J36" si="2">I27*B27/1000</f>
        <v>0</v>
      </c>
      <c r="K27" s="419"/>
      <c r="L27" s="419"/>
      <c r="M27" s="420"/>
      <c r="N27" s="420"/>
      <c r="O27" s="419"/>
      <c r="P27" s="419"/>
      <c r="Q27" s="397"/>
      <c r="R27" s="397"/>
      <c r="S27" s="385"/>
      <c r="T27" s="176"/>
    </row>
    <row r="28" spans="1:28" s="69" customFormat="1" ht="15.75" customHeight="1">
      <c r="A28" s="342" t="s">
        <v>255</v>
      </c>
      <c r="B28" s="286">
        <v>56</v>
      </c>
      <c r="C28" s="280">
        <v>40</v>
      </c>
      <c r="D28" s="316"/>
      <c r="E28" s="318">
        <f>2*C28/100</f>
        <v>0.8</v>
      </c>
      <c r="F28" s="318">
        <f>0.1*C28/100</f>
        <v>0.04</v>
      </c>
      <c r="G28" s="318">
        <f>19.7*C28/100</f>
        <v>7.88</v>
      </c>
      <c r="H28" s="357"/>
      <c r="I28" s="307">
        <v>0</v>
      </c>
      <c r="J28" s="412">
        <f t="shared" si="2"/>
        <v>0</v>
      </c>
      <c r="K28" s="291"/>
      <c r="L28" s="291"/>
      <c r="M28" s="292"/>
      <c r="N28" s="292"/>
      <c r="O28" s="291"/>
      <c r="P28" s="291"/>
      <c r="Q28" s="278"/>
      <c r="R28" s="306"/>
      <c r="S28" s="385"/>
      <c r="T28" s="177"/>
      <c r="U28" s="24"/>
      <c r="V28" s="24"/>
      <c r="W28" s="24"/>
      <c r="X28" s="24"/>
      <c r="Y28" s="24"/>
      <c r="Z28" s="24"/>
      <c r="AA28" s="24"/>
      <c r="AB28" s="24"/>
    </row>
    <row r="29" spans="1:28" s="69" customFormat="1" ht="17.25" customHeight="1">
      <c r="A29" s="293" t="s">
        <v>256</v>
      </c>
      <c r="B29" s="286">
        <v>25</v>
      </c>
      <c r="C29" s="334">
        <v>20</v>
      </c>
      <c r="D29" s="286"/>
      <c r="E29" s="318">
        <f>1.8*C29/100</f>
        <v>0.36</v>
      </c>
      <c r="F29" s="318">
        <v>0</v>
      </c>
      <c r="G29" s="318">
        <f>5.4*C29/100</f>
        <v>1.08</v>
      </c>
      <c r="H29" s="283"/>
      <c r="I29" s="301">
        <v>0</v>
      </c>
      <c r="J29" s="412">
        <f t="shared" si="2"/>
        <v>0</v>
      </c>
      <c r="K29" s="292"/>
      <c r="L29" s="292"/>
      <c r="M29" s="292"/>
      <c r="N29" s="292"/>
      <c r="O29" s="292"/>
      <c r="P29" s="292"/>
      <c r="Q29" s="261"/>
      <c r="R29" s="261"/>
      <c r="S29" s="385"/>
      <c r="T29" s="177"/>
      <c r="U29" s="24"/>
      <c r="V29" s="24"/>
      <c r="W29" s="24"/>
      <c r="X29" s="24"/>
      <c r="Y29" s="24"/>
      <c r="Z29" s="24"/>
      <c r="AA29" s="24"/>
      <c r="AB29" s="24"/>
    </row>
    <row r="30" spans="1:28" s="73" customFormat="1" ht="15" customHeight="1">
      <c r="A30" s="279" t="s">
        <v>257</v>
      </c>
      <c r="B30" s="286">
        <f>C30*1.33</f>
        <v>53.2</v>
      </c>
      <c r="C30" s="286">
        <v>40</v>
      </c>
      <c r="D30" s="317"/>
      <c r="E30" s="318">
        <f>1.7*C30/100</f>
        <v>0.68</v>
      </c>
      <c r="F30" s="318">
        <v>0</v>
      </c>
      <c r="G30" s="318">
        <f>10.8*C30/100</f>
        <v>4.32</v>
      </c>
      <c r="H30" s="357"/>
      <c r="I30" s="307">
        <v>0</v>
      </c>
      <c r="J30" s="412">
        <f t="shared" si="2"/>
        <v>0</v>
      </c>
      <c r="K30" s="319"/>
      <c r="L30" s="319"/>
      <c r="M30" s="431"/>
      <c r="N30" s="431"/>
      <c r="O30" s="319"/>
      <c r="P30" s="319"/>
      <c r="Q30" s="278"/>
      <c r="R30" s="278"/>
      <c r="S30" s="385"/>
      <c r="T30" s="177"/>
      <c r="U30" s="24"/>
      <c r="V30" s="24"/>
      <c r="W30" s="24"/>
      <c r="X30" s="24"/>
      <c r="Y30" s="24"/>
      <c r="Z30" s="24"/>
      <c r="AA30" s="24"/>
      <c r="AB30" s="24"/>
    </row>
    <row r="31" spans="1:28" s="69" customFormat="1" ht="16.5" customHeight="1">
      <c r="A31" s="279" t="s">
        <v>258</v>
      </c>
      <c r="B31" s="453">
        <f>C31*1.25</f>
        <v>12.5</v>
      </c>
      <c r="C31" s="411">
        <v>10</v>
      </c>
      <c r="D31" s="286"/>
      <c r="E31" s="318">
        <f>1.3*C31/100</f>
        <v>0.13</v>
      </c>
      <c r="F31" s="318">
        <f>0.1*C31/100</f>
        <v>0.01</v>
      </c>
      <c r="G31" s="318">
        <f>7*C31/100</f>
        <v>0.7</v>
      </c>
      <c r="H31" s="283"/>
      <c r="I31" s="301">
        <v>0</v>
      </c>
      <c r="J31" s="412">
        <f t="shared" si="2"/>
        <v>0</v>
      </c>
      <c r="K31" s="292"/>
      <c r="L31" s="292"/>
      <c r="M31" s="292"/>
      <c r="N31" s="292"/>
      <c r="O31" s="292"/>
      <c r="P31" s="292"/>
      <c r="Q31" s="301"/>
      <c r="R31" s="301"/>
      <c r="S31" s="385"/>
      <c r="T31" s="177"/>
      <c r="U31" s="24"/>
      <c r="V31" s="24"/>
      <c r="W31" s="24"/>
      <c r="X31" s="24"/>
      <c r="Y31" s="24"/>
      <c r="Z31" s="24"/>
      <c r="AA31" s="24"/>
      <c r="AB31" s="24"/>
    </row>
    <row r="32" spans="1:28" s="69" customFormat="1" ht="51.75" customHeight="1">
      <c r="A32" s="279" t="s">
        <v>65</v>
      </c>
      <c r="B32" s="286">
        <v>4</v>
      </c>
      <c r="C32" s="334">
        <v>4</v>
      </c>
      <c r="D32" s="275"/>
      <c r="E32" s="318">
        <f>4.8*C32/100</f>
        <v>0.192</v>
      </c>
      <c r="F32" s="318">
        <v>0</v>
      </c>
      <c r="G32" s="318">
        <f>18.9*C32/100</f>
        <v>0.75599999999999989</v>
      </c>
      <c r="H32" s="282"/>
      <c r="I32" s="284">
        <v>0</v>
      </c>
      <c r="J32" s="412">
        <f t="shared" si="2"/>
        <v>0</v>
      </c>
      <c r="K32" s="284"/>
      <c r="L32" s="284"/>
      <c r="M32" s="524"/>
      <c r="N32" s="524"/>
      <c r="O32" s="524"/>
      <c r="P32" s="284"/>
      <c r="Q32" s="284"/>
      <c r="R32" s="284"/>
      <c r="S32" s="385"/>
      <c r="T32" s="177"/>
      <c r="U32" s="24"/>
      <c r="V32" s="24"/>
      <c r="W32" s="24"/>
      <c r="X32" s="24"/>
      <c r="Y32" s="24"/>
      <c r="Z32" s="24"/>
      <c r="AA32" s="24"/>
      <c r="AB32" s="24"/>
    </row>
    <row r="33" spans="1:28" s="69" customFormat="1" ht="14.25" customHeight="1">
      <c r="A33" s="279" t="s">
        <v>52</v>
      </c>
      <c r="B33" s="479">
        <f>C33*1.16</f>
        <v>11.6</v>
      </c>
      <c r="C33" s="474">
        <v>10</v>
      </c>
      <c r="D33" s="347"/>
      <c r="E33" s="276">
        <f>1.7*C33/100</f>
        <v>0.17</v>
      </c>
      <c r="F33" s="288">
        <v>0</v>
      </c>
      <c r="G33" s="288">
        <f>9.5*C33/100</f>
        <v>0.95</v>
      </c>
      <c r="H33" s="283"/>
      <c r="I33" s="301">
        <v>0</v>
      </c>
      <c r="J33" s="412">
        <f t="shared" si="2"/>
        <v>0</v>
      </c>
      <c r="K33" s="292"/>
      <c r="L33" s="292"/>
      <c r="M33" s="292"/>
      <c r="N33" s="292"/>
      <c r="O33" s="292"/>
      <c r="P33" s="292"/>
      <c r="Q33" s="284"/>
      <c r="R33" s="270"/>
      <c r="S33" s="385"/>
      <c r="T33" s="177"/>
      <c r="U33" s="24"/>
      <c r="V33" s="24"/>
      <c r="W33" s="24"/>
      <c r="X33" s="24"/>
      <c r="Y33" s="24"/>
      <c r="Z33" s="24"/>
      <c r="AA33" s="24"/>
      <c r="AB33" s="24"/>
    </row>
    <row r="34" spans="1:28" ht="17.25" customHeight="1">
      <c r="A34" s="293" t="s">
        <v>33</v>
      </c>
      <c r="B34" s="280">
        <v>5</v>
      </c>
      <c r="C34" s="280">
        <v>5</v>
      </c>
      <c r="D34" s="286"/>
      <c r="E34" s="288">
        <f>0.6*C34/100</f>
        <v>0.03</v>
      </c>
      <c r="F34" s="288">
        <f>82.5*C34/100</f>
        <v>4.125</v>
      </c>
      <c r="G34" s="288">
        <f>0.9*C34/100</f>
        <v>4.4999999999999998E-2</v>
      </c>
      <c r="H34" s="283"/>
      <c r="I34" s="301">
        <v>0</v>
      </c>
      <c r="J34" s="412">
        <f t="shared" si="2"/>
        <v>0</v>
      </c>
      <c r="K34" s="291"/>
      <c r="L34" s="291"/>
      <c r="M34" s="292"/>
      <c r="N34" s="292"/>
      <c r="O34" s="291"/>
      <c r="P34" s="291"/>
      <c r="Q34" s="431"/>
      <c r="R34" s="431"/>
      <c r="S34" s="385"/>
      <c r="T34" s="176"/>
    </row>
    <row r="35" spans="1:28" s="69" customFormat="1" ht="17.25" customHeight="1">
      <c r="A35" s="293" t="s">
        <v>32</v>
      </c>
      <c r="B35" s="280">
        <v>1</v>
      </c>
      <c r="C35" s="280">
        <v>1</v>
      </c>
      <c r="D35" s="286"/>
      <c r="E35" s="318"/>
      <c r="F35" s="318"/>
      <c r="G35" s="318"/>
      <c r="H35" s="283"/>
      <c r="I35" s="301">
        <v>0</v>
      </c>
      <c r="J35" s="412">
        <f t="shared" si="2"/>
        <v>0</v>
      </c>
      <c r="K35" s="291"/>
      <c r="L35" s="291"/>
      <c r="M35" s="292"/>
      <c r="N35" s="292"/>
      <c r="O35" s="291"/>
      <c r="P35" s="291"/>
      <c r="Q35" s="431"/>
      <c r="R35" s="431"/>
      <c r="S35" s="385"/>
      <c r="T35" s="177"/>
      <c r="U35" s="24"/>
      <c r="V35" s="24"/>
      <c r="W35" s="24"/>
      <c r="X35" s="24"/>
      <c r="Y35" s="24"/>
      <c r="Z35" s="24"/>
      <c r="AA35" s="24"/>
      <c r="AB35" s="24"/>
    </row>
    <row r="36" spans="1:28" s="69" customFormat="1" ht="15.75" customHeight="1">
      <c r="A36" s="279" t="s">
        <v>64</v>
      </c>
      <c r="B36" s="280">
        <v>5</v>
      </c>
      <c r="C36" s="280">
        <v>5</v>
      </c>
      <c r="D36" s="275"/>
      <c r="E36" s="364">
        <f>2.8*C36/100</f>
        <v>0.14000000000000001</v>
      </c>
      <c r="F36" s="313">
        <f>20*C36/100</f>
        <v>1</v>
      </c>
      <c r="G36" s="313">
        <f>3.2*C36/100</f>
        <v>0.16</v>
      </c>
      <c r="H36" s="277"/>
      <c r="I36" s="493">
        <v>0</v>
      </c>
      <c r="J36" s="412">
        <f t="shared" si="2"/>
        <v>0</v>
      </c>
      <c r="K36" s="263"/>
      <c r="L36" s="263"/>
      <c r="M36" s="263"/>
      <c r="N36" s="263"/>
      <c r="O36" s="263"/>
      <c r="P36" s="263"/>
      <c r="Q36" s="390"/>
      <c r="R36" s="390"/>
      <c r="S36" s="385"/>
      <c r="T36" s="177"/>
      <c r="U36" s="24"/>
      <c r="V36" s="24"/>
      <c r="W36" s="24"/>
      <c r="X36" s="24"/>
      <c r="Y36" s="24"/>
      <c r="Z36" s="24"/>
      <c r="AA36" s="24"/>
      <c r="AB36" s="24"/>
    </row>
    <row r="37" spans="1:28" s="69" customFormat="1" ht="21" customHeight="1">
      <c r="A37" s="315"/>
      <c r="B37" s="287"/>
      <c r="C37" s="287"/>
      <c r="D37" s="343"/>
      <c r="E37" s="270">
        <f>E38-(E38*6/100)</f>
        <v>14.200579999999999</v>
      </c>
      <c r="F37" s="270">
        <f>F38-(F38*12/100)</f>
        <v>13.551120000000001</v>
      </c>
      <c r="G37" s="270">
        <f>G38-(G38*9/100)</f>
        <v>8.4084000000000003</v>
      </c>
      <c r="H37" s="329">
        <f>E37*4+F37*9+G37*4</f>
        <v>212.39600000000002</v>
      </c>
      <c r="I37" s="270"/>
      <c r="J37" s="422"/>
      <c r="K37" s="422"/>
      <c r="L37" s="422"/>
      <c r="M37" s="436"/>
      <c r="N37" s="436"/>
      <c r="O37" s="422"/>
      <c r="P37" s="422"/>
      <c r="Q37" s="295"/>
      <c r="R37" s="295"/>
      <c r="S37" s="385"/>
      <c r="T37" s="177"/>
      <c r="U37" s="24"/>
      <c r="V37" s="24"/>
      <c r="W37" s="24"/>
      <c r="X37" s="24"/>
      <c r="Y37" s="24"/>
      <c r="Z37" s="24"/>
      <c r="AA37" s="24"/>
      <c r="AB37" s="24"/>
    </row>
    <row r="38" spans="1:28" s="69" customFormat="1" ht="26.1" customHeight="1">
      <c r="A38" s="642" t="s">
        <v>259</v>
      </c>
      <c r="B38" s="642"/>
      <c r="C38" s="642"/>
      <c r="D38" s="337" t="s">
        <v>260</v>
      </c>
      <c r="E38" s="276">
        <f>E39+E40+E41+E42+E43+E44</f>
        <v>15.106999999999998</v>
      </c>
      <c r="F38" s="276">
        <f>F39+F40+F41+F42+F43+F44</f>
        <v>15.399000000000001</v>
      </c>
      <c r="G38" s="276">
        <f>G39+G40+G41+G42+G43+G44</f>
        <v>9.24</v>
      </c>
      <c r="H38" s="260">
        <f>G38*4+F38*9+E38*4</f>
        <v>235.97900000000001</v>
      </c>
      <c r="I38" s="278"/>
      <c r="J38" s="356">
        <f>J39+J40+J41+J42+J43+J44</f>
        <v>0</v>
      </c>
      <c r="K38" s="278">
        <v>0.05</v>
      </c>
      <c r="L38" s="278">
        <v>0.04</v>
      </c>
      <c r="M38" s="278">
        <v>0.05</v>
      </c>
      <c r="N38" s="278">
        <v>0.46</v>
      </c>
      <c r="O38" s="278">
        <v>17.05</v>
      </c>
      <c r="P38" s="278">
        <v>56.02</v>
      </c>
      <c r="Q38" s="278">
        <v>10.17</v>
      </c>
      <c r="R38" s="278">
        <v>0.98</v>
      </c>
      <c r="S38" s="385"/>
      <c r="T38" s="177"/>
      <c r="U38" s="24"/>
      <c r="V38" s="24"/>
      <c r="W38" s="24"/>
      <c r="X38" s="24"/>
      <c r="Y38" s="24"/>
      <c r="Z38" s="24"/>
      <c r="AA38" s="24"/>
      <c r="AB38" s="24"/>
    </row>
    <row r="39" spans="1:28" s="69" customFormat="1" ht="17.25" customHeight="1">
      <c r="A39" s="348" t="s">
        <v>261</v>
      </c>
      <c r="B39" s="576">
        <v>74</v>
      </c>
      <c r="C39" s="467">
        <v>74</v>
      </c>
      <c r="D39" s="467"/>
      <c r="E39" s="357">
        <f>18.9*C39/100</f>
        <v>13.985999999999999</v>
      </c>
      <c r="F39" s="357">
        <f>12.4*C39/100</f>
        <v>9.1760000000000002</v>
      </c>
      <c r="G39" s="357">
        <v>0</v>
      </c>
      <c r="H39" s="357"/>
      <c r="I39" s="295">
        <v>0</v>
      </c>
      <c r="J39" s="295">
        <f t="shared" ref="J39:J44" si="3">I39*B39/1000</f>
        <v>0</v>
      </c>
      <c r="K39" s="295"/>
      <c r="L39" s="295"/>
      <c r="M39" s="295"/>
      <c r="N39" s="295"/>
      <c r="O39" s="284"/>
      <c r="P39" s="284"/>
      <c r="Q39" s="295"/>
      <c r="R39" s="295"/>
      <c r="S39" s="385"/>
      <c r="T39" s="177"/>
      <c r="U39" s="24"/>
      <c r="V39" s="24"/>
      <c r="W39" s="24"/>
      <c r="X39" s="24"/>
      <c r="Y39" s="24"/>
      <c r="Z39" s="24"/>
      <c r="AA39" s="24"/>
      <c r="AB39" s="24"/>
    </row>
    <row r="40" spans="1:28" ht="13.5" customHeight="1">
      <c r="A40" s="577" t="s">
        <v>176</v>
      </c>
      <c r="B40" s="336">
        <v>10</v>
      </c>
      <c r="C40" s="336">
        <v>10</v>
      </c>
      <c r="D40" s="467"/>
      <c r="E40" s="282">
        <f>7*C40/100</f>
        <v>0.7</v>
      </c>
      <c r="F40" s="282">
        <f>1*C40/100</f>
        <v>0.1</v>
      </c>
      <c r="G40" s="282">
        <f>70.1*C40/100</f>
        <v>7.01</v>
      </c>
      <c r="H40" s="390"/>
      <c r="I40" s="295">
        <v>0</v>
      </c>
      <c r="J40" s="295">
        <f t="shared" si="3"/>
        <v>0</v>
      </c>
      <c r="K40" s="295"/>
      <c r="L40" s="295"/>
      <c r="M40" s="295"/>
      <c r="N40" s="295"/>
      <c r="O40" s="284"/>
      <c r="P40" s="284"/>
      <c r="Q40" s="295"/>
      <c r="R40" s="295"/>
      <c r="S40" s="385"/>
      <c r="T40" s="170"/>
    </row>
    <row r="41" spans="1:28" ht="18" customHeight="1">
      <c r="A41" s="577" t="s">
        <v>52</v>
      </c>
      <c r="B41" s="336">
        <v>24.5</v>
      </c>
      <c r="C41" s="336">
        <v>23</v>
      </c>
      <c r="D41" s="467"/>
      <c r="E41" s="276">
        <f>1.7*C41/100</f>
        <v>0.39100000000000001</v>
      </c>
      <c r="F41" s="288">
        <v>0</v>
      </c>
      <c r="G41" s="288">
        <f>9.5*C41/100</f>
        <v>2.1850000000000001</v>
      </c>
      <c r="H41" s="390"/>
      <c r="I41" s="295">
        <v>0</v>
      </c>
      <c r="J41" s="295">
        <f t="shared" si="3"/>
        <v>0</v>
      </c>
      <c r="K41" s="295"/>
      <c r="L41" s="295"/>
      <c r="M41" s="295"/>
      <c r="N41" s="295"/>
      <c r="O41" s="284"/>
      <c r="P41" s="284"/>
      <c r="Q41" s="295"/>
      <c r="R41" s="295"/>
      <c r="S41" s="385"/>
      <c r="T41" s="170"/>
    </row>
    <row r="42" spans="1:28" s="69" customFormat="1" ht="18" customHeight="1">
      <c r="A42" s="577" t="s">
        <v>96</v>
      </c>
      <c r="B42" s="336">
        <v>2</v>
      </c>
      <c r="C42" s="336">
        <v>2</v>
      </c>
      <c r="D42" s="467"/>
      <c r="E42" s="282">
        <v>0</v>
      </c>
      <c r="F42" s="282">
        <f>99.9*C42/100</f>
        <v>1.9980000000000002</v>
      </c>
      <c r="G42" s="282">
        <v>0</v>
      </c>
      <c r="H42" s="390"/>
      <c r="I42" s="295">
        <v>0</v>
      </c>
      <c r="J42" s="295">
        <f t="shared" si="3"/>
        <v>0</v>
      </c>
      <c r="K42" s="295"/>
      <c r="L42" s="295"/>
      <c r="M42" s="295"/>
      <c r="N42" s="295"/>
      <c r="O42" s="524"/>
      <c r="P42" s="284"/>
      <c r="Q42" s="306"/>
      <c r="R42" s="306"/>
      <c r="S42" s="385"/>
      <c r="T42" s="171"/>
      <c r="U42" s="24"/>
      <c r="V42" s="24"/>
      <c r="W42" s="24"/>
      <c r="X42" s="24"/>
      <c r="Y42" s="24"/>
      <c r="Z42" s="24"/>
      <c r="AA42" s="24"/>
      <c r="AB42" s="24"/>
    </row>
    <row r="43" spans="1:28" s="69" customFormat="1" ht="18" customHeight="1">
      <c r="A43" s="577" t="s">
        <v>32</v>
      </c>
      <c r="B43" s="336">
        <v>1</v>
      </c>
      <c r="C43" s="336">
        <v>1</v>
      </c>
      <c r="D43" s="467"/>
      <c r="E43" s="357"/>
      <c r="F43" s="390"/>
      <c r="G43" s="390"/>
      <c r="H43" s="390"/>
      <c r="I43" s="295">
        <v>0</v>
      </c>
      <c r="J43" s="295">
        <f t="shared" si="3"/>
        <v>0</v>
      </c>
      <c r="K43" s="295"/>
      <c r="L43" s="295"/>
      <c r="M43" s="295"/>
      <c r="N43" s="295"/>
      <c r="O43" s="524"/>
      <c r="P43" s="284"/>
      <c r="Q43" s="291"/>
      <c r="R43" s="291"/>
      <c r="S43" s="385"/>
      <c r="T43" s="171"/>
      <c r="U43" s="24"/>
      <c r="V43" s="24"/>
      <c r="W43" s="24"/>
      <c r="X43" s="24"/>
      <c r="Y43" s="24"/>
      <c r="Z43" s="24"/>
      <c r="AA43" s="24"/>
      <c r="AB43" s="24"/>
    </row>
    <row r="44" spans="1:28" s="69" customFormat="1" ht="16.5" customHeight="1">
      <c r="A44" s="577" t="s">
        <v>97</v>
      </c>
      <c r="B44" s="336">
        <v>5</v>
      </c>
      <c r="C44" s="336">
        <v>5</v>
      </c>
      <c r="D44" s="467"/>
      <c r="E44" s="288">
        <f>0.6*C44/100</f>
        <v>0.03</v>
      </c>
      <c r="F44" s="288">
        <f>82.5*C44/100</f>
        <v>4.125</v>
      </c>
      <c r="G44" s="288">
        <f>0.9*C44/100</f>
        <v>4.4999999999999998E-2</v>
      </c>
      <c r="H44" s="357"/>
      <c r="I44" s="295">
        <v>0</v>
      </c>
      <c r="J44" s="295">
        <f t="shared" si="3"/>
        <v>0</v>
      </c>
      <c r="K44" s="295"/>
      <c r="L44" s="295"/>
      <c r="M44" s="295"/>
      <c r="N44" s="295"/>
      <c r="O44" s="291"/>
      <c r="P44" s="291"/>
      <c r="Q44" s="291"/>
      <c r="R44" s="291"/>
      <c r="S44" s="385"/>
      <c r="T44" s="171"/>
      <c r="U44" s="24"/>
      <c r="V44" s="24"/>
      <c r="W44" s="24"/>
      <c r="X44" s="24"/>
      <c r="Y44" s="24"/>
      <c r="Z44" s="24"/>
      <c r="AA44" s="24"/>
      <c r="AB44" s="24"/>
    </row>
    <row r="45" spans="1:28" s="69" customFormat="1" ht="19.5" customHeight="1">
      <c r="A45" s="408"/>
      <c r="B45" s="409"/>
      <c r="C45" s="410"/>
      <c r="D45" s="275"/>
      <c r="E45" s="270">
        <f>E46-(E46*6/100)</f>
        <v>3.4347599999999998</v>
      </c>
      <c r="F45" s="270">
        <f>F46-(F46*12/100)</f>
        <v>4.2741600000000002</v>
      </c>
      <c r="G45" s="270">
        <f>G46-(G46*9/100)</f>
        <v>28.77693</v>
      </c>
      <c r="H45" s="329">
        <f>E45*4+F45*9+G45*4</f>
        <v>167.3142</v>
      </c>
      <c r="I45" s="407"/>
      <c r="J45" s="291"/>
      <c r="K45" s="291"/>
      <c r="L45" s="291"/>
      <c r="M45" s="292"/>
      <c r="N45" s="292"/>
      <c r="O45" s="291"/>
      <c r="P45" s="291"/>
      <c r="Q45" s="291"/>
      <c r="R45" s="291"/>
      <c r="S45" s="385"/>
      <c r="T45" s="171"/>
      <c r="U45" s="24"/>
      <c r="V45" s="24"/>
      <c r="W45" s="24"/>
      <c r="X45" s="24"/>
      <c r="Y45" s="24"/>
      <c r="Z45" s="24"/>
      <c r="AA45" s="24"/>
      <c r="AB45" s="24"/>
    </row>
    <row r="46" spans="1:28" s="69" customFormat="1" ht="23.25" customHeight="1">
      <c r="A46" s="632" t="s">
        <v>140</v>
      </c>
      <c r="B46" s="632"/>
      <c r="C46" s="632"/>
      <c r="D46" s="275">
        <v>180</v>
      </c>
      <c r="E46" s="259">
        <f>E47+E48+E49+E50+E51+E52+E53</f>
        <v>3.6539999999999999</v>
      </c>
      <c r="F46" s="259">
        <f>F47+F48+F49+F50+F51+F52+F53</f>
        <v>4.8570000000000002</v>
      </c>
      <c r="G46" s="259">
        <f>G47+G48+G49+G50+G51+G52+G53</f>
        <v>31.623000000000001</v>
      </c>
      <c r="H46" s="304">
        <f>E46*4+F46*9+G46*4</f>
        <v>184.821</v>
      </c>
      <c r="I46" s="306"/>
      <c r="J46" s="356">
        <f>J47+J48+J49+J50+J51+J52+J53</f>
        <v>0</v>
      </c>
      <c r="K46" s="306">
        <v>13.87</v>
      </c>
      <c r="L46" s="278">
        <v>0.12</v>
      </c>
      <c r="M46" s="278">
        <v>7.0000000000000007E-2</v>
      </c>
      <c r="N46" s="278">
        <v>0.2</v>
      </c>
      <c r="O46" s="278">
        <v>43.08</v>
      </c>
      <c r="P46" s="278">
        <v>112.6</v>
      </c>
      <c r="Q46" s="278">
        <v>15</v>
      </c>
      <c r="R46" s="278">
        <v>1.2</v>
      </c>
      <c r="S46" s="385"/>
      <c r="T46" s="171"/>
      <c r="U46" s="24"/>
      <c r="V46" s="24"/>
      <c r="W46" s="24"/>
      <c r="X46" s="24"/>
      <c r="Y46" s="24"/>
      <c r="Z46" s="24"/>
      <c r="AA46" s="24"/>
      <c r="AB46" s="24"/>
    </row>
    <row r="47" spans="1:28" ht="18.75" customHeight="1">
      <c r="A47" s="279" t="s">
        <v>46</v>
      </c>
      <c r="B47" s="286">
        <f>C47*1.33</f>
        <v>207.48000000000002</v>
      </c>
      <c r="C47" s="411">
        <v>156</v>
      </c>
      <c r="D47" s="280"/>
      <c r="E47" s="318"/>
      <c r="F47" s="318"/>
      <c r="G47" s="318"/>
      <c r="H47" s="260"/>
      <c r="I47" s="284"/>
      <c r="J47" s="412">
        <f t="shared" ref="J47:J53" si="4">I47*B47/1000</f>
        <v>0</v>
      </c>
      <c r="K47" s="292"/>
      <c r="L47" s="292"/>
      <c r="M47" s="292"/>
      <c r="N47" s="292"/>
      <c r="O47" s="292"/>
      <c r="P47" s="292"/>
      <c r="Q47" s="291"/>
      <c r="R47" s="291"/>
      <c r="S47" s="385"/>
      <c r="T47" s="170"/>
    </row>
    <row r="48" spans="1:28" s="69" customFormat="1" ht="16.5" customHeight="1">
      <c r="A48" s="342" t="s">
        <v>47</v>
      </c>
      <c r="B48" s="286">
        <f>C48*1.43</f>
        <v>223.07999999999998</v>
      </c>
      <c r="C48" s="411">
        <v>156</v>
      </c>
      <c r="D48" s="316"/>
      <c r="E48" s="295"/>
      <c r="F48" s="295"/>
      <c r="G48" s="295"/>
      <c r="H48" s="260"/>
      <c r="I48" s="270"/>
      <c r="J48" s="412">
        <f t="shared" si="4"/>
        <v>0</v>
      </c>
      <c r="K48" s="291"/>
      <c r="L48" s="291"/>
      <c r="M48" s="292"/>
      <c r="N48" s="292"/>
      <c r="O48" s="291"/>
      <c r="P48" s="291"/>
      <c r="Q48" s="291"/>
      <c r="R48" s="291"/>
      <c r="S48" s="385"/>
      <c r="T48" s="171"/>
      <c r="U48" s="24"/>
      <c r="V48" s="24"/>
      <c r="W48" s="24"/>
      <c r="X48" s="24"/>
      <c r="Y48" s="24"/>
      <c r="Z48" s="24"/>
      <c r="AA48" s="24"/>
      <c r="AB48" s="24"/>
    </row>
    <row r="49" spans="1:28" s="69" customFormat="1" ht="17.25" customHeight="1">
      <c r="A49" s="342" t="s">
        <v>48</v>
      </c>
      <c r="B49" s="286">
        <f>C49*1.54</f>
        <v>240.24</v>
      </c>
      <c r="C49" s="411">
        <v>156</v>
      </c>
      <c r="D49" s="316"/>
      <c r="E49" s="295"/>
      <c r="F49" s="295"/>
      <c r="G49" s="295"/>
      <c r="H49" s="260"/>
      <c r="I49" s="270"/>
      <c r="J49" s="412">
        <f t="shared" si="4"/>
        <v>0</v>
      </c>
      <c r="K49" s="291"/>
      <c r="L49" s="291"/>
      <c r="M49" s="292"/>
      <c r="N49" s="292"/>
      <c r="O49" s="291"/>
      <c r="P49" s="291"/>
      <c r="Q49" s="291"/>
      <c r="R49" s="291"/>
      <c r="S49" s="385"/>
      <c r="T49" s="171"/>
      <c r="U49" s="24"/>
      <c r="V49" s="24"/>
      <c r="W49" s="24"/>
      <c r="X49" s="24"/>
      <c r="Y49" s="24"/>
      <c r="Z49" s="24"/>
      <c r="AA49" s="24"/>
      <c r="AB49" s="24"/>
    </row>
    <row r="50" spans="1:28" ht="15.75" customHeight="1">
      <c r="A50" s="342" t="s">
        <v>49</v>
      </c>
      <c r="B50" s="286">
        <f>C50*1.67</f>
        <v>260.52</v>
      </c>
      <c r="C50" s="411">
        <v>156</v>
      </c>
      <c r="D50" s="316"/>
      <c r="E50" s="318">
        <f>2*C50/100</f>
        <v>3.12</v>
      </c>
      <c r="F50" s="318">
        <f>0.1*C50/100</f>
        <v>0.15600000000000003</v>
      </c>
      <c r="G50" s="318">
        <f>19.7*C50/100</f>
        <v>30.731999999999999</v>
      </c>
      <c r="H50" s="260"/>
      <c r="I50" s="270">
        <v>0</v>
      </c>
      <c r="J50" s="412">
        <f t="shared" si="4"/>
        <v>0</v>
      </c>
      <c r="K50" s="291"/>
      <c r="L50" s="291"/>
      <c r="M50" s="292"/>
      <c r="N50" s="292"/>
      <c r="O50" s="291"/>
      <c r="P50" s="291"/>
      <c r="Q50" s="306"/>
      <c r="R50" s="306"/>
      <c r="S50" s="385"/>
      <c r="T50" s="170"/>
    </row>
    <row r="51" spans="1:28" ht="17.25" customHeight="1">
      <c r="A51" s="342" t="s">
        <v>30</v>
      </c>
      <c r="B51" s="280">
        <v>18</v>
      </c>
      <c r="C51" s="411">
        <v>18</v>
      </c>
      <c r="D51" s="316"/>
      <c r="E51" s="295">
        <f>2.8*C51/100</f>
        <v>0.504</v>
      </c>
      <c r="F51" s="295">
        <f>3.2*C51/100</f>
        <v>0.57600000000000007</v>
      </c>
      <c r="G51" s="295">
        <f>4.7*C51/100</f>
        <v>0.84600000000000009</v>
      </c>
      <c r="H51" s="260"/>
      <c r="I51" s="270">
        <v>0</v>
      </c>
      <c r="J51" s="412">
        <f t="shared" si="4"/>
        <v>0</v>
      </c>
      <c r="K51" s="291"/>
      <c r="L51" s="291"/>
      <c r="M51" s="292"/>
      <c r="N51" s="292"/>
      <c r="O51" s="291"/>
      <c r="P51" s="291"/>
      <c r="Q51" s="307"/>
      <c r="R51" s="307"/>
      <c r="S51" s="385"/>
      <c r="T51" s="170"/>
    </row>
    <row r="52" spans="1:28" ht="18" customHeight="1">
      <c r="A52" s="342" t="s">
        <v>32</v>
      </c>
      <c r="B52" s="280">
        <v>1</v>
      </c>
      <c r="C52" s="411">
        <v>1</v>
      </c>
      <c r="D52" s="316"/>
      <c r="E52" s="295"/>
      <c r="F52" s="295"/>
      <c r="G52" s="295"/>
      <c r="H52" s="260"/>
      <c r="I52" s="270">
        <v>0</v>
      </c>
      <c r="J52" s="412">
        <f t="shared" si="4"/>
        <v>0</v>
      </c>
      <c r="K52" s="291"/>
      <c r="L52" s="291"/>
      <c r="M52" s="292"/>
      <c r="N52" s="292"/>
      <c r="O52" s="291"/>
      <c r="P52" s="291"/>
      <c r="Q52" s="319"/>
      <c r="R52" s="319"/>
      <c r="S52" s="385"/>
      <c r="T52" s="170"/>
    </row>
    <row r="53" spans="1:28" s="69" customFormat="1" ht="17.25" customHeight="1">
      <c r="A53" s="293" t="s">
        <v>33</v>
      </c>
      <c r="B53" s="280">
        <v>5</v>
      </c>
      <c r="C53" s="411">
        <v>5</v>
      </c>
      <c r="D53" s="280"/>
      <c r="E53" s="288">
        <f>0.6*C53/100</f>
        <v>0.03</v>
      </c>
      <c r="F53" s="288">
        <f>82.5*C53/100</f>
        <v>4.125</v>
      </c>
      <c r="G53" s="288">
        <f>0.9*C53/100</f>
        <v>4.4999999999999998E-2</v>
      </c>
      <c r="H53" s="260"/>
      <c r="I53" s="284">
        <v>0</v>
      </c>
      <c r="J53" s="412">
        <f t="shared" si="4"/>
        <v>0</v>
      </c>
      <c r="K53" s="291"/>
      <c r="L53" s="291"/>
      <c r="M53" s="292"/>
      <c r="N53" s="292"/>
      <c r="O53" s="291"/>
      <c r="P53" s="291"/>
      <c r="Q53" s="291"/>
      <c r="R53" s="291"/>
      <c r="S53" s="385"/>
      <c r="T53" s="171"/>
      <c r="U53" s="24"/>
      <c r="V53" s="24"/>
      <c r="W53" s="24"/>
      <c r="X53" s="24"/>
      <c r="Y53" s="24"/>
      <c r="Z53" s="24"/>
      <c r="AA53" s="24"/>
      <c r="AB53" s="24"/>
    </row>
    <row r="54" spans="1:28" s="69" customFormat="1" ht="33" customHeight="1">
      <c r="A54" s="630" t="s">
        <v>106</v>
      </c>
      <c r="B54" s="630"/>
      <c r="C54" s="630"/>
      <c r="D54" s="275" t="s">
        <v>70</v>
      </c>
      <c r="E54" s="276">
        <f>E55+E56+E57+E58+E59+E60</f>
        <v>0.71199999999999997</v>
      </c>
      <c r="F54" s="276">
        <f>F55+F56+F57+F58+F59+F60</f>
        <v>5.407</v>
      </c>
      <c r="G54" s="276">
        <f>G55+G56+G57+G58+G59+G60</f>
        <v>2.512</v>
      </c>
      <c r="H54" s="355">
        <f>E54*4+F54*9+G54*4</f>
        <v>61.558999999999997</v>
      </c>
      <c r="I54" s="278"/>
      <c r="J54" s="356">
        <f>J55+J56+J57+J58+J59+J60</f>
        <v>0</v>
      </c>
      <c r="K54" s="278">
        <v>25</v>
      </c>
      <c r="L54" s="278">
        <v>0</v>
      </c>
      <c r="M54" s="278">
        <v>3.3333333333333298E-2</v>
      </c>
      <c r="N54" s="278">
        <v>2.1666666666666701</v>
      </c>
      <c r="O54" s="278">
        <v>16.3333333333333</v>
      </c>
      <c r="P54" s="278">
        <v>22.616666666666699</v>
      </c>
      <c r="Q54" s="278">
        <v>10.5666666666667</v>
      </c>
      <c r="R54" s="278">
        <v>0.85</v>
      </c>
      <c r="S54" s="385"/>
      <c r="T54" s="171"/>
      <c r="U54" s="24"/>
      <c r="V54" s="24"/>
      <c r="W54" s="24"/>
      <c r="X54" s="24"/>
      <c r="Y54" s="24"/>
      <c r="Z54" s="24"/>
      <c r="AA54" s="24"/>
      <c r="AB54" s="24"/>
    </row>
    <row r="55" spans="1:28" s="69" customFormat="1" ht="16.5" customHeight="1">
      <c r="A55" s="279" t="s">
        <v>107</v>
      </c>
      <c r="B55" s="286">
        <f>C55*1.02</f>
        <v>51</v>
      </c>
      <c r="C55" s="280">
        <v>50</v>
      </c>
      <c r="D55" s="280"/>
      <c r="E55" s="288"/>
      <c r="F55" s="288"/>
      <c r="G55" s="288"/>
      <c r="H55" s="320"/>
      <c r="I55" s="301"/>
      <c r="J55" s="301"/>
      <c r="K55" s="301"/>
      <c r="L55" s="301"/>
      <c r="M55" s="301"/>
      <c r="N55" s="301"/>
      <c r="O55" s="301"/>
      <c r="P55" s="301"/>
      <c r="Q55" s="291"/>
      <c r="R55" s="291"/>
      <c r="S55" s="385"/>
      <c r="T55" s="171"/>
      <c r="U55" s="187"/>
      <c r="V55" s="185"/>
      <c r="W55" s="24"/>
      <c r="X55" s="24"/>
      <c r="Y55" s="24"/>
      <c r="Z55" s="24"/>
      <c r="AA55" s="24"/>
      <c r="AB55" s="24"/>
    </row>
    <row r="56" spans="1:28" s="69" customFormat="1" ht="18.75" customHeight="1">
      <c r="A56" s="342" t="s">
        <v>108</v>
      </c>
      <c r="B56" s="317">
        <f>C56*1.18</f>
        <v>59</v>
      </c>
      <c r="C56" s="316">
        <v>50</v>
      </c>
      <c r="D56" s="316"/>
      <c r="E56" s="288">
        <f>0.6*C56/100</f>
        <v>0.3</v>
      </c>
      <c r="F56" s="288">
        <v>0</v>
      </c>
      <c r="G56" s="288">
        <f>4.2*C56/100</f>
        <v>2.1</v>
      </c>
      <c r="H56" s="357"/>
      <c r="I56" s="270">
        <v>0</v>
      </c>
      <c r="J56" s="284">
        <f>I56*B56/1000</f>
        <v>0</v>
      </c>
      <c r="K56" s="284"/>
      <c r="L56" s="284"/>
      <c r="M56" s="284"/>
      <c r="N56" s="284"/>
      <c r="O56" s="284"/>
      <c r="P56" s="270"/>
      <c r="Q56" s="291"/>
      <c r="R56" s="291"/>
      <c r="S56" s="385"/>
      <c r="T56" s="171"/>
      <c r="U56" s="187"/>
      <c r="V56" s="185"/>
      <c r="W56" s="24"/>
      <c r="X56" s="24"/>
      <c r="Y56" s="24"/>
      <c r="Z56" s="24"/>
      <c r="AA56" s="24"/>
      <c r="AB56" s="24"/>
    </row>
    <row r="57" spans="1:28" s="69" customFormat="1" ht="16.5" customHeight="1">
      <c r="A57" s="279" t="s">
        <v>109</v>
      </c>
      <c r="B57" s="286">
        <f>C57*1.02</f>
        <v>51</v>
      </c>
      <c r="C57" s="280">
        <v>50</v>
      </c>
      <c r="D57" s="280"/>
      <c r="E57" s="318"/>
      <c r="F57" s="318"/>
      <c r="G57" s="318"/>
      <c r="H57" s="283"/>
      <c r="I57" s="284"/>
      <c r="J57" s="284">
        <f>I57*B57/1000</f>
        <v>0</v>
      </c>
      <c r="K57" s="284"/>
      <c r="L57" s="284"/>
      <c r="M57" s="284"/>
      <c r="N57" s="284"/>
      <c r="O57" s="284"/>
      <c r="P57" s="284"/>
      <c r="Q57" s="306"/>
      <c r="R57" s="306"/>
      <c r="S57" s="385"/>
      <c r="T57" s="171"/>
      <c r="U57" s="187"/>
      <c r="V57" s="185"/>
      <c r="W57" s="24"/>
      <c r="X57" s="24"/>
      <c r="Y57" s="24"/>
      <c r="Z57" s="24"/>
      <c r="AA57" s="24"/>
      <c r="AB57" s="24"/>
    </row>
    <row r="58" spans="1:28" ht="18.75" customHeight="1">
      <c r="A58" s="279" t="s">
        <v>110</v>
      </c>
      <c r="B58" s="317">
        <f>C58*1.05</f>
        <v>52.5</v>
      </c>
      <c r="C58" s="316">
        <v>50</v>
      </c>
      <c r="D58" s="316"/>
      <c r="E58" s="288">
        <f>0.8*C58/100</f>
        <v>0.4</v>
      </c>
      <c r="F58" s="288">
        <f>0.8*C58/100</f>
        <v>0.4</v>
      </c>
      <c r="G58" s="288">
        <f>0.8*C58/100</f>
        <v>0.4</v>
      </c>
      <c r="H58" s="357"/>
      <c r="I58" s="270">
        <v>0</v>
      </c>
      <c r="J58" s="284">
        <f>I58*B58/1000</f>
        <v>0</v>
      </c>
      <c r="K58" s="284"/>
      <c r="L58" s="284"/>
      <c r="M58" s="284"/>
      <c r="N58" s="284"/>
      <c r="O58" s="284"/>
      <c r="P58" s="270"/>
      <c r="Q58" s="307"/>
      <c r="R58" s="307"/>
      <c r="S58" s="385"/>
      <c r="T58" s="170"/>
      <c r="U58" s="187"/>
      <c r="V58" s="185"/>
    </row>
    <row r="59" spans="1:28" s="88" customFormat="1" ht="16.5" customHeight="1">
      <c r="A59" s="293" t="s">
        <v>96</v>
      </c>
      <c r="B59" s="294">
        <v>5</v>
      </c>
      <c r="C59" s="294">
        <v>5</v>
      </c>
      <c r="D59" s="165"/>
      <c r="E59" s="282">
        <v>0</v>
      </c>
      <c r="F59" s="282">
        <f>99.9*C59/100</f>
        <v>4.9950000000000001</v>
      </c>
      <c r="G59" s="282">
        <v>0</v>
      </c>
      <c r="H59" s="277"/>
      <c r="I59" s="301">
        <v>0</v>
      </c>
      <c r="J59" s="284">
        <f>I59*B59/1000</f>
        <v>0</v>
      </c>
      <c r="K59" s="431"/>
      <c r="L59" s="431"/>
      <c r="M59" s="431"/>
      <c r="N59" s="431"/>
      <c r="O59" s="431"/>
      <c r="P59" s="431"/>
      <c r="Q59" s="307"/>
      <c r="R59" s="307"/>
      <c r="S59" s="578"/>
      <c r="T59" s="173"/>
      <c r="U59" s="579"/>
      <c r="V59" s="217"/>
      <c r="W59" s="123"/>
      <c r="X59" s="123"/>
      <c r="Y59" s="123"/>
      <c r="Z59" s="123"/>
      <c r="AA59" s="123"/>
      <c r="AB59" s="123"/>
    </row>
    <row r="60" spans="1:28" s="88" customFormat="1" ht="18" customHeight="1">
      <c r="A60" s="293" t="s">
        <v>111</v>
      </c>
      <c r="B60" s="165">
        <f>C60*1.35</f>
        <v>2.7</v>
      </c>
      <c r="C60" s="165">
        <v>2</v>
      </c>
      <c r="D60" s="165"/>
      <c r="E60" s="288">
        <f>0.6*C60/100</f>
        <v>1.2E-2</v>
      </c>
      <c r="F60" s="288">
        <f>0.6*C60/100</f>
        <v>1.2E-2</v>
      </c>
      <c r="G60" s="288">
        <f>0.6*C60/100</f>
        <v>1.2E-2</v>
      </c>
      <c r="H60" s="359"/>
      <c r="I60" s="301">
        <v>0</v>
      </c>
      <c r="J60" s="284">
        <f>I60*B60/1000</f>
        <v>0</v>
      </c>
      <c r="K60" s="431"/>
      <c r="L60" s="431"/>
      <c r="M60" s="431"/>
      <c r="N60" s="431"/>
      <c r="O60" s="431"/>
      <c r="P60" s="431"/>
      <c r="Q60" s="422"/>
      <c r="R60" s="422"/>
      <c r="S60" s="578"/>
      <c r="T60" s="173"/>
      <c r="U60" s="579"/>
      <c r="V60" s="217"/>
      <c r="W60" s="123"/>
      <c r="X60" s="123"/>
      <c r="Y60" s="123"/>
      <c r="Z60" s="123"/>
      <c r="AA60" s="123"/>
      <c r="AB60" s="123"/>
    </row>
    <row r="61" spans="1:28" ht="27" customHeight="1">
      <c r="A61" s="646" t="s">
        <v>262</v>
      </c>
      <c r="B61" s="646"/>
      <c r="C61" s="646"/>
      <c r="D61" s="363">
        <v>200</v>
      </c>
      <c r="E61" s="431">
        <f>E62+E63</f>
        <v>0.82500000000000007</v>
      </c>
      <c r="F61" s="431">
        <f>F62+F63</f>
        <v>0</v>
      </c>
      <c r="G61" s="431">
        <f>G62+G63</f>
        <v>24.810000000000002</v>
      </c>
      <c r="H61" s="330">
        <f>E61*4+F61*9+G61*4</f>
        <v>102.54</v>
      </c>
      <c r="I61" s="278"/>
      <c r="J61" s="423">
        <f>J62+J63</f>
        <v>0</v>
      </c>
      <c r="K61" s="278">
        <v>12.7</v>
      </c>
      <c r="L61" s="278">
        <v>0.12</v>
      </c>
      <c r="M61" s="278">
        <v>0</v>
      </c>
      <c r="N61" s="278">
        <v>0.09</v>
      </c>
      <c r="O61" s="278">
        <v>90.23</v>
      </c>
      <c r="P61" s="278">
        <v>25.63</v>
      </c>
      <c r="Q61" s="278">
        <v>3.9</v>
      </c>
      <c r="R61" s="278">
        <v>1.8</v>
      </c>
      <c r="S61" s="385"/>
      <c r="T61" s="170"/>
      <c r="U61" s="187"/>
      <c r="V61" s="185"/>
    </row>
    <row r="62" spans="1:28" s="69" customFormat="1" ht="18" customHeight="1">
      <c r="A62" s="315" t="s">
        <v>178</v>
      </c>
      <c r="B62" s="165">
        <v>15</v>
      </c>
      <c r="C62" s="165">
        <v>15</v>
      </c>
      <c r="D62" s="287"/>
      <c r="E62" s="313">
        <f>5.2*C62/100</f>
        <v>0.78</v>
      </c>
      <c r="F62" s="313"/>
      <c r="G62" s="313">
        <f>65.9*C62/100</f>
        <v>9.8850000000000016</v>
      </c>
      <c r="H62" s="314"/>
      <c r="I62" s="580">
        <v>0</v>
      </c>
      <c r="J62" s="434">
        <f>I62*B62/1000</f>
        <v>0</v>
      </c>
      <c r="K62" s="291"/>
      <c r="L62" s="291"/>
      <c r="M62" s="292"/>
      <c r="N62" s="292"/>
      <c r="O62" s="291"/>
      <c r="P62" s="291"/>
      <c r="Q62" s="291"/>
      <c r="R62" s="291"/>
      <c r="S62" s="385"/>
      <c r="T62" s="171"/>
      <c r="U62" s="187"/>
      <c r="V62" s="185"/>
      <c r="W62" s="24"/>
      <c r="X62" s="24"/>
      <c r="Y62" s="24"/>
      <c r="Z62" s="24"/>
      <c r="AA62" s="24"/>
      <c r="AB62" s="24"/>
    </row>
    <row r="63" spans="1:28" s="69" customFormat="1" ht="17.25" customHeight="1">
      <c r="A63" s="293" t="s">
        <v>31</v>
      </c>
      <c r="B63" s="165">
        <v>15</v>
      </c>
      <c r="C63" s="165">
        <v>15</v>
      </c>
      <c r="D63" s="165"/>
      <c r="E63" s="295">
        <f>0.3*C63/100</f>
        <v>4.4999999999999998E-2</v>
      </c>
      <c r="F63" s="295">
        <f>0*C63/100</f>
        <v>0</v>
      </c>
      <c r="G63" s="295">
        <f>99.5*C63/100</f>
        <v>14.925000000000001</v>
      </c>
      <c r="H63" s="320"/>
      <c r="I63" s="581">
        <v>0</v>
      </c>
      <c r="J63" s="434">
        <f>I63*B63/1000</f>
        <v>0</v>
      </c>
      <c r="K63" s="292"/>
      <c r="L63" s="292"/>
      <c r="M63" s="292"/>
      <c r="N63" s="292"/>
      <c r="O63" s="292"/>
      <c r="P63" s="292"/>
      <c r="Q63" s="278"/>
      <c r="R63" s="278"/>
      <c r="S63" s="385"/>
      <c r="T63" s="171"/>
      <c r="U63" s="187"/>
      <c r="V63" s="185"/>
      <c r="W63" s="24"/>
      <c r="X63" s="24"/>
      <c r="Y63" s="24"/>
      <c r="Z63" s="24"/>
      <c r="AA63" s="24"/>
      <c r="AB63" s="24"/>
    </row>
    <row r="64" spans="1:28" s="69" customFormat="1" ht="23.25" customHeight="1">
      <c r="A64" s="633" t="s">
        <v>41</v>
      </c>
      <c r="B64" s="633"/>
      <c r="C64" s="633"/>
      <c r="D64" s="308">
        <v>20</v>
      </c>
      <c r="E64" s="276">
        <f>6.6*D64/100</f>
        <v>1.32</v>
      </c>
      <c r="F64" s="276">
        <f>1.1*D64/100</f>
        <v>0.22</v>
      </c>
      <c r="G64" s="276">
        <f>41*D64/100</f>
        <v>8.1999999999999993</v>
      </c>
      <c r="H64" s="271">
        <f>E64*4+F64*9+G64*4</f>
        <v>40.059999999999995</v>
      </c>
      <c r="I64" s="582">
        <v>0</v>
      </c>
      <c r="J64" s="356">
        <f>I64*D64/1000</f>
        <v>0</v>
      </c>
      <c r="K64" s="278">
        <v>0</v>
      </c>
      <c r="L64" s="278">
        <v>3.3333333333333298E-2</v>
      </c>
      <c r="M64" s="278">
        <v>0</v>
      </c>
      <c r="N64" s="278">
        <v>0.32</v>
      </c>
      <c r="O64" s="278">
        <v>7</v>
      </c>
      <c r="P64" s="278">
        <v>31</v>
      </c>
      <c r="Q64" s="278">
        <v>8.1999999999999993</v>
      </c>
      <c r="R64" s="278">
        <v>0.57999999999999996</v>
      </c>
      <c r="S64" s="385"/>
      <c r="T64" s="171"/>
      <c r="U64" s="187"/>
      <c r="V64" s="185"/>
      <c r="W64" s="24"/>
      <c r="X64" s="24"/>
      <c r="Y64" s="24"/>
      <c r="Z64" s="24"/>
      <c r="AA64" s="24"/>
      <c r="AB64" s="24"/>
    </row>
    <row r="65" spans="1:28" s="69" customFormat="1" ht="27" customHeight="1">
      <c r="A65" s="633" t="s">
        <v>76</v>
      </c>
      <c r="B65" s="633"/>
      <c r="C65" s="633"/>
      <c r="D65" s="308">
        <v>20</v>
      </c>
      <c r="E65" s="276">
        <f>7.6*D65/100</f>
        <v>1.52</v>
      </c>
      <c r="F65" s="276">
        <f>0.9*D65/100</f>
        <v>0.18</v>
      </c>
      <c r="G65" s="276">
        <f>48.4*D65/100</f>
        <v>9.68</v>
      </c>
      <c r="H65" s="271">
        <f>E65*4+F65*9+G65*4</f>
        <v>46.42</v>
      </c>
      <c r="I65" s="582">
        <v>0</v>
      </c>
      <c r="J65" s="356">
        <f>I65*D65/1000</f>
        <v>0</v>
      </c>
      <c r="K65" s="278">
        <v>0</v>
      </c>
      <c r="L65" s="278">
        <v>0.02</v>
      </c>
      <c r="M65" s="278">
        <v>0</v>
      </c>
      <c r="N65" s="278">
        <v>0.03</v>
      </c>
      <c r="O65" s="278">
        <v>2.99</v>
      </c>
      <c r="P65" s="278">
        <v>13</v>
      </c>
      <c r="Q65" s="278">
        <v>2.74</v>
      </c>
      <c r="R65" s="278">
        <v>0.31</v>
      </c>
      <c r="S65" s="385"/>
      <c r="T65" s="171"/>
      <c r="U65" s="187"/>
      <c r="V65" s="185"/>
      <c r="W65" s="24"/>
      <c r="X65" s="24"/>
      <c r="Y65" s="24"/>
      <c r="Z65" s="24"/>
      <c r="AA65" s="24"/>
      <c r="AB65" s="24"/>
    </row>
    <row r="66" spans="1:28" ht="26.1" customHeight="1">
      <c r="A66"/>
      <c r="B66"/>
      <c r="C66"/>
      <c r="D66"/>
      <c r="E66" s="382"/>
      <c r="F66" s="382"/>
      <c r="G66" s="382"/>
      <c r="H66" s="382"/>
      <c r="I66" s="382"/>
      <c r="J66" s="382"/>
      <c r="K66" s="382"/>
      <c r="L66" s="382"/>
      <c r="M66" s="382"/>
      <c r="N66" s="382"/>
      <c r="O66" s="382"/>
      <c r="P66" s="382"/>
      <c r="Q66" s="382"/>
      <c r="R66" s="382"/>
      <c r="S66" s="385"/>
      <c r="T66" s="170"/>
      <c r="U66" s="187"/>
      <c r="V66" s="185"/>
    </row>
    <row r="67" spans="1:28" s="69" customFormat="1" ht="26.1" customHeight="1">
      <c r="A67" s="637" t="s">
        <v>77</v>
      </c>
      <c r="B67" s="637"/>
      <c r="C67" s="637"/>
      <c r="D67" s="637"/>
      <c r="E67" s="366">
        <f>E72+E75</f>
        <v>15</v>
      </c>
      <c r="F67" s="366">
        <f>F72+F75</f>
        <v>17</v>
      </c>
      <c r="G67" s="366">
        <f>G72+G75</f>
        <v>70.900000000000006</v>
      </c>
      <c r="H67" s="366">
        <f>H72+H73</f>
        <v>357.19</v>
      </c>
      <c r="I67" s="582"/>
      <c r="J67" s="368">
        <f>J68+J73</f>
        <v>0</v>
      </c>
      <c r="K67" s="301">
        <f t="shared" ref="K67:R67" si="5">K72+K73</f>
        <v>14</v>
      </c>
      <c r="L67" s="301">
        <f t="shared" si="5"/>
        <v>9.2503749999999996E-2</v>
      </c>
      <c r="M67" s="301">
        <f t="shared" si="5"/>
        <v>3.3750000000000002E-2</v>
      </c>
      <c r="N67" s="301">
        <f t="shared" si="5"/>
        <v>2.0425</v>
      </c>
      <c r="O67" s="301">
        <f t="shared" si="5"/>
        <v>69.711250000000007</v>
      </c>
      <c r="P67" s="301">
        <f t="shared" si="5"/>
        <v>119.35375000000001</v>
      </c>
      <c r="Q67" s="301">
        <f t="shared" si="5"/>
        <v>29.587499999999999</v>
      </c>
      <c r="R67" s="301">
        <f t="shared" si="5"/>
        <v>1.4525000000000001</v>
      </c>
      <c r="S67" s="385"/>
      <c r="T67" s="171"/>
      <c r="U67" s="187"/>
      <c r="V67" s="185"/>
      <c r="W67" s="24"/>
      <c r="X67" s="24"/>
      <c r="Y67" s="24"/>
      <c r="Z67" s="24"/>
      <c r="AA67" s="24"/>
      <c r="AB67" s="24"/>
    </row>
    <row r="68" spans="1:28" s="69" customFormat="1" ht="21.75" customHeight="1">
      <c r="A68" s="632" t="s">
        <v>165</v>
      </c>
      <c r="B68" s="632"/>
      <c r="C68" s="632"/>
      <c r="D68" s="275">
        <v>200</v>
      </c>
      <c r="E68" s="276">
        <f>E69+E70</f>
        <v>0.105</v>
      </c>
      <c r="F68" s="276">
        <f>F69+F70</f>
        <v>0</v>
      </c>
      <c r="G68" s="276">
        <f>G69+G70</f>
        <v>14.9457</v>
      </c>
      <c r="H68" s="304">
        <f>E68*4+F68*9+G68*4</f>
        <v>60.202800000000003</v>
      </c>
      <c r="I68" s="284"/>
      <c r="J68" s="278">
        <f>J69+J70</f>
        <v>0</v>
      </c>
      <c r="K68" s="278">
        <v>0</v>
      </c>
      <c r="L68" s="278">
        <v>0</v>
      </c>
      <c r="M68" s="278">
        <v>0</v>
      </c>
      <c r="N68" s="278">
        <v>0</v>
      </c>
      <c r="O68" s="278">
        <v>0.2</v>
      </c>
      <c r="P68" s="278">
        <v>0</v>
      </c>
      <c r="Q68" s="278">
        <v>0</v>
      </c>
      <c r="R68" s="278">
        <v>0.02</v>
      </c>
      <c r="S68" s="385"/>
      <c r="T68" s="171"/>
      <c r="U68" s="187"/>
      <c r="V68" s="185"/>
      <c r="W68" s="24"/>
      <c r="X68" s="24"/>
      <c r="Y68" s="24"/>
      <c r="Z68" s="24"/>
      <c r="AA68" s="24"/>
      <c r="AB68" s="24"/>
    </row>
    <row r="69" spans="1:28" s="69" customFormat="1" ht="15.75" customHeight="1">
      <c r="A69" s="293" t="s">
        <v>40</v>
      </c>
      <c r="B69" s="305">
        <v>0.3</v>
      </c>
      <c r="C69" s="305">
        <v>0.3</v>
      </c>
      <c r="D69" s="165"/>
      <c r="E69" s="301">
        <f>20*C69/100</f>
        <v>0.06</v>
      </c>
      <c r="F69" s="301">
        <v>0</v>
      </c>
      <c r="G69" s="284">
        <f>6.9*C69/100</f>
        <v>2.07E-2</v>
      </c>
      <c r="H69" s="284"/>
      <c r="I69" s="284">
        <v>0</v>
      </c>
      <c r="J69" s="284">
        <f>I69*B69/1000</f>
        <v>0</v>
      </c>
      <c r="K69" s="306"/>
      <c r="L69" s="278"/>
      <c r="M69" s="278"/>
      <c r="N69" s="278"/>
      <c r="O69" s="278"/>
      <c r="P69" s="278"/>
      <c r="Q69" s="278"/>
      <c r="R69" s="306"/>
      <c r="S69" s="385"/>
      <c r="T69" s="171"/>
      <c r="U69" s="187"/>
      <c r="V69" s="185"/>
      <c r="W69" s="24"/>
      <c r="X69" s="24"/>
      <c r="Y69" s="24"/>
      <c r="Z69" s="24"/>
      <c r="AA69" s="24"/>
      <c r="AB69" s="24"/>
    </row>
    <row r="70" spans="1:28" ht="15.75" customHeight="1">
      <c r="A70" s="293" t="s">
        <v>90</v>
      </c>
      <c r="B70" s="165">
        <v>15</v>
      </c>
      <c r="C70" s="165">
        <v>15</v>
      </c>
      <c r="D70" s="165"/>
      <c r="E70" s="295">
        <f>0.3*C70/100</f>
        <v>4.4999999999999998E-2</v>
      </c>
      <c r="F70" s="295">
        <f>0*C70/100</f>
        <v>0</v>
      </c>
      <c r="G70" s="295">
        <f>99.5*C70/100</f>
        <v>14.925000000000001</v>
      </c>
      <c r="H70" s="282"/>
      <c r="I70" s="284">
        <v>0</v>
      </c>
      <c r="J70" s="284">
        <f>I70*B70/1000</f>
        <v>0</v>
      </c>
      <c r="K70" s="301"/>
      <c r="L70" s="301"/>
      <c r="M70" s="301"/>
      <c r="N70" s="301"/>
      <c r="O70" s="301"/>
      <c r="P70" s="301"/>
      <c r="Q70" s="301"/>
      <c r="R70" s="301"/>
      <c r="S70" s="385"/>
      <c r="T70" s="170"/>
      <c r="U70" s="185"/>
      <c r="V70" s="185"/>
    </row>
    <row r="71" spans="1:28" s="69" customFormat="1" ht="16.5" customHeight="1">
      <c r="A71" s="637" t="s">
        <v>179</v>
      </c>
      <c r="B71" s="637"/>
      <c r="C71" s="637"/>
      <c r="D71" s="637"/>
      <c r="E71" s="637"/>
      <c r="F71" s="637"/>
      <c r="G71" s="637"/>
      <c r="H71" s="637"/>
      <c r="I71" s="637"/>
      <c r="J71" s="637"/>
      <c r="K71" s="637"/>
      <c r="L71" s="637"/>
      <c r="M71" s="637"/>
      <c r="N71" s="637"/>
      <c r="O71" s="637"/>
      <c r="P71" s="637"/>
      <c r="Q71" s="637"/>
      <c r="R71" s="637"/>
      <c r="S71" s="303"/>
    </row>
    <row r="72" spans="1:28" s="69" customFormat="1" ht="15" customHeight="1">
      <c r="A72" s="369" t="s">
        <v>75</v>
      </c>
      <c r="B72" s="275">
        <v>200</v>
      </c>
      <c r="C72" s="275">
        <v>200</v>
      </c>
      <c r="D72" s="275">
        <v>200</v>
      </c>
      <c r="E72" s="276">
        <v>0.8</v>
      </c>
      <c r="F72" s="276">
        <v>0</v>
      </c>
      <c r="G72" s="276">
        <v>29.8</v>
      </c>
      <c r="H72" s="297">
        <v>90</v>
      </c>
      <c r="I72" s="506">
        <v>0</v>
      </c>
      <c r="J72" s="354">
        <f>I72*B72/1000</f>
        <v>0</v>
      </c>
      <c r="K72" s="278">
        <v>14</v>
      </c>
      <c r="L72" s="278">
        <v>0.04</v>
      </c>
      <c r="M72" s="278">
        <v>0</v>
      </c>
      <c r="N72" s="278">
        <v>0.4</v>
      </c>
      <c r="O72" s="278">
        <v>49</v>
      </c>
      <c r="P72" s="278">
        <v>52</v>
      </c>
      <c r="Q72" s="278">
        <v>18</v>
      </c>
      <c r="R72" s="278">
        <v>0.8</v>
      </c>
      <c r="S72" s="303"/>
    </row>
    <row r="73" spans="1:28" s="69" customFormat="1" ht="15.75" customHeight="1">
      <c r="A73" s="630" t="s">
        <v>263</v>
      </c>
      <c r="B73" s="630"/>
      <c r="C73" s="630"/>
      <c r="D73" s="363">
        <v>70</v>
      </c>
      <c r="E73" s="301">
        <f>7.6*D73/100</f>
        <v>5.32</v>
      </c>
      <c r="F73" s="301">
        <f>4.5*D73/100</f>
        <v>3.15</v>
      </c>
      <c r="G73" s="301">
        <f>77.7*D73/100</f>
        <v>54.39</v>
      </c>
      <c r="H73" s="277">
        <f>E73*4+F73*9+G73*4</f>
        <v>267.19</v>
      </c>
      <c r="I73" s="506">
        <v>0</v>
      </c>
      <c r="J73" s="284">
        <f>I73*D73/1000</f>
        <v>0</v>
      </c>
      <c r="K73" s="306">
        <v>0</v>
      </c>
      <c r="L73" s="278">
        <v>5.2503750000000002E-2</v>
      </c>
      <c r="M73" s="278">
        <v>3.3750000000000002E-2</v>
      </c>
      <c r="N73" s="278">
        <v>1.6425000000000001</v>
      </c>
      <c r="O73" s="278">
        <v>20.71125</v>
      </c>
      <c r="P73" s="278">
        <v>67.353750000000005</v>
      </c>
      <c r="Q73" s="278">
        <v>11.5875</v>
      </c>
      <c r="R73" s="278">
        <v>0.65249999999999997</v>
      </c>
      <c r="S73" s="303"/>
    </row>
    <row r="74" spans="1:28" ht="15.75" customHeight="1">
      <c r="A74" s="639" t="s">
        <v>100</v>
      </c>
      <c r="B74" s="639"/>
      <c r="C74" s="639"/>
      <c r="D74" s="639"/>
      <c r="E74" s="639"/>
      <c r="F74" s="639"/>
      <c r="G74" s="639"/>
      <c r="H74" s="639"/>
      <c r="I74" s="639"/>
      <c r="J74" s="639"/>
      <c r="K74" s="639"/>
      <c r="L74" s="639"/>
      <c r="M74" s="639"/>
      <c r="N74" s="639"/>
      <c r="O74" s="639"/>
      <c r="P74" s="639"/>
      <c r="Q74" s="639"/>
      <c r="R74" s="639"/>
      <c r="S74" s="382"/>
    </row>
    <row r="75" spans="1:28" s="69" customFormat="1" ht="13.5" customHeight="1">
      <c r="A75" s="630" t="s">
        <v>201</v>
      </c>
      <c r="B75" s="630"/>
      <c r="C75" s="630"/>
      <c r="D75" s="275">
        <v>180</v>
      </c>
      <c r="E75" s="276">
        <v>14.2</v>
      </c>
      <c r="F75" s="276">
        <v>17</v>
      </c>
      <c r="G75" s="276">
        <v>41.1</v>
      </c>
      <c r="H75" s="277">
        <v>304</v>
      </c>
      <c r="I75" s="278"/>
      <c r="J75" s="278">
        <f>SUM(J76:J84)</f>
        <v>0</v>
      </c>
      <c r="K75" s="278">
        <v>0.1</v>
      </c>
      <c r="L75" s="278">
        <v>5.6250000000000001E-2</v>
      </c>
      <c r="M75" s="278">
        <v>71.2</v>
      </c>
      <c r="N75" s="278">
        <v>0.5</v>
      </c>
      <c r="O75" s="278">
        <v>168.2</v>
      </c>
      <c r="P75" s="278">
        <v>221.3</v>
      </c>
      <c r="Q75" s="278">
        <v>28.9</v>
      </c>
      <c r="R75" s="278">
        <v>0.8</v>
      </c>
      <c r="S75" s="303"/>
    </row>
    <row r="76" spans="1:28" s="69" customFormat="1" ht="12.75" customHeight="1">
      <c r="A76" s="342" t="s">
        <v>125</v>
      </c>
      <c r="B76" s="316">
        <v>131</v>
      </c>
      <c r="C76" s="316">
        <v>130</v>
      </c>
      <c r="D76" s="343"/>
      <c r="E76" s="391"/>
      <c r="F76" s="391"/>
      <c r="G76" s="391"/>
      <c r="H76" s="391"/>
      <c r="I76" s="307">
        <v>0</v>
      </c>
      <c r="J76" s="307">
        <f>B76*I76/1000</f>
        <v>0</v>
      </c>
      <c r="K76" s="307"/>
      <c r="L76" s="307"/>
      <c r="M76" s="307"/>
      <c r="N76" s="307"/>
      <c r="O76" s="307"/>
      <c r="P76" s="307"/>
      <c r="Q76" s="307"/>
      <c r="R76" s="307"/>
      <c r="S76" s="303"/>
    </row>
    <row r="77" spans="1:28" s="69" customFormat="1" ht="21.75" customHeight="1">
      <c r="A77" s="279" t="s">
        <v>202</v>
      </c>
      <c r="B77" s="280">
        <v>7</v>
      </c>
      <c r="C77" s="280">
        <v>7</v>
      </c>
      <c r="D77" s="299"/>
      <c r="E77" s="359"/>
      <c r="F77" s="318"/>
      <c r="G77" s="318"/>
      <c r="H77" s="288"/>
      <c r="I77" s="301">
        <v>0</v>
      </c>
      <c r="J77" s="284">
        <f>B77*I77/1000</f>
        <v>0</v>
      </c>
      <c r="K77" s="301"/>
      <c r="L77" s="301"/>
      <c r="M77" s="301"/>
      <c r="N77" s="301"/>
      <c r="O77" s="301"/>
      <c r="P77" s="301"/>
      <c r="Q77" s="301"/>
      <c r="R77" s="301"/>
      <c r="S77" s="303"/>
    </row>
    <row r="78" spans="1:28" ht="13.5" customHeight="1">
      <c r="A78" s="279" t="s">
        <v>203</v>
      </c>
      <c r="B78" s="280">
        <v>30</v>
      </c>
      <c r="C78" s="280">
        <v>30</v>
      </c>
      <c r="D78" s="299"/>
      <c r="E78" s="359"/>
      <c r="F78" s="318"/>
      <c r="G78" s="318"/>
      <c r="H78" s="288"/>
      <c r="I78" s="301">
        <v>0</v>
      </c>
      <c r="J78" s="301">
        <f>I78*B78/40</f>
        <v>0</v>
      </c>
      <c r="K78" s="301"/>
      <c r="L78" s="301"/>
      <c r="M78" s="301"/>
      <c r="N78" s="301"/>
      <c r="O78" s="301"/>
      <c r="P78" s="301"/>
      <c r="Q78" s="301"/>
      <c r="R78" s="301"/>
      <c r="S78" s="382"/>
    </row>
    <row r="79" spans="1:28" s="69" customFormat="1" ht="13.5" customHeight="1">
      <c r="A79" s="279" t="s">
        <v>31</v>
      </c>
      <c r="B79" s="280">
        <v>5</v>
      </c>
      <c r="C79" s="280">
        <v>5</v>
      </c>
      <c r="D79" s="299"/>
      <c r="E79" s="359"/>
      <c r="F79" s="318"/>
      <c r="G79" s="318"/>
      <c r="H79" s="288"/>
      <c r="I79" s="284">
        <v>0</v>
      </c>
      <c r="J79" s="284">
        <f>I79*B79/1000</f>
        <v>0</v>
      </c>
      <c r="K79" s="301"/>
      <c r="L79" s="301"/>
      <c r="M79" s="301"/>
      <c r="N79" s="301"/>
      <c r="O79" s="301"/>
      <c r="P79" s="301"/>
      <c r="Q79" s="301"/>
      <c r="R79" s="301"/>
      <c r="S79" s="303"/>
    </row>
    <row r="80" spans="1:28" ht="14.25" customHeight="1">
      <c r="A80" s="465" t="s">
        <v>120</v>
      </c>
      <c r="B80" s="286"/>
      <c r="C80" s="451">
        <v>34</v>
      </c>
      <c r="D80" s="299"/>
      <c r="E80" s="359"/>
      <c r="F80" s="318"/>
      <c r="G80" s="318"/>
      <c r="H80" s="288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82"/>
    </row>
    <row r="81" spans="1:19" s="69" customFormat="1" ht="15" customHeight="1">
      <c r="A81" s="279" t="s">
        <v>31</v>
      </c>
      <c r="B81" s="280">
        <v>5</v>
      </c>
      <c r="C81" s="280">
        <v>5</v>
      </c>
      <c r="D81" s="299"/>
      <c r="E81" s="359"/>
      <c r="F81" s="318"/>
      <c r="G81" s="318"/>
      <c r="H81" s="288"/>
      <c r="I81" s="284">
        <v>0</v>
      </c>
      <c r="J81" s="284">
        <f>I81*B81/1000</f>
        <v>0</v>
      </c>
      <c r="K81" s="301"/>
      <c r="L81" s="301"/>
      <c r="M81" s="301"/>
      <c r="N81" s="301"/>
      <c r="O81" s="301"/>
      <c r="P81" s="301"/>
      <c r="Q81" s="301"/>
      <c r="R81" s="301"/>
      <c r="S81" s="303"/>
    </row>
    <row r="82" spans="1:19" s="69" customFormat="1" ht="15" customHeight="1">
      <c r="A82" s="279" t="s">
        <v>62</v>
      </c>
      <c r="B82" s="280">
        <v>20</v>
      </c>
      <c r="C82" s="280">
        <v>20</v>
      </c>
      <c r="D82" s="299"/>
      <c r="E82" s="359"/>
      <c r="F82" s="318"/>
      <c r="G82" s="318"/>
      <c r="H82" s="288"/>
      <c r="I82" s="307">
        <v>0</v>
      </c>
      <c r="J82" s="307">
        <f>I82*B82/1000</f>
        <v>0</v>
      </c>
      <c r="K82" s="301"/>
      <c r="L82" s="301"/>
      <c r="M82" s="301"/>
      <c r="N82" s="301"/>
      <c r="O82" s="301"/>
      <c r="P82" s="301"/>
      <c r="Q82" s="301"/>
      <c r="R82" s="301"/>
      <c r="S82" s="303"/>
    </row>
    <row r="83" spans="1:19" ht="15" customHeight="1">
      <c r="A83" s="466" t="s">
        <v>33</v>
      </c>
      <c r="B83" s="280">
        <v>14</v>
      </c>
      <c r="C83" s="280">
        <v>14</v>
      </c>
      <c r="D83" s="299"/>
      <c r="E83" s="359"/>
      <c r="F83" s="318"/>
      <c r="G83" s="318"/>
      <c r="H83" s="318"/>
      <c r="I83" s="284">
        <v>0</v>
      </c>
      <c r="J83" s="284">
        <f>B83*I83/1000</f>
        <v>0</v>
      </c>
      <c r="K83" s="284"/>
      <c r="L83" s="284"/>
      <c r="M83" s="284"/>
      <c r="N83" s="284"/>
      <c r="O83" s="284"/>
      <c r="P83" s="284"/>
      <c r="Q83" s="284"/>
      <c r="R83" s="284"/>
      <c r="S83" s="382"/>
    </row>
    <row r="84" spans="1:19" s="69" customFormat="1" ht="18.75" customHeight="1">
      <c r="A84" s="279" t="s">
        <v>204</v>
      </c>
      <c r="B84" s="280">
        <v>5</v>
      </c>
      <c r="C84" s="280">
        <v>5</v>
      </c>
      <c r="D84" s="299"/>
      <c r="E84" s="359"/>
      <c r="F84" s="318"/>
      <c r="G84" s="318"/>
      <c r="H84" s="282"/>
      <c r="I84" s="284">
        <v>0</v>
      </c>
      <c r="J84" s="284">
        <f>B84*I84/1000</f>
        <v>0</v>
      </c>
      <c r="K84" s="284"/>
      <c r="L84" s="284"/>
      <c r="M84" s="284"/>
      <c r="N84" s="284"/>
      <c r="O84" s="284"/>
      <c r="P84" s="284"/>
      <c r="Q84" s="284"/>
      <c r="R84" s="284"/>
      <c r="S84" s="303"/>
    </row>
    <row r="85" spans="1:19" s="69" customFormat="1" ht="19.5" customHeight="1">
      <c r="A85" s="164" t="s">
        <v>81</v>
      </c>
      <c r="B85" s="165"/>
      <c r="C85" s="165"/>
      <c r="D85" s="166"/>
      <c r="E85" s="276">
        <f>E18+E37+E81</f>
        <v>17.116579999999999</v>
      </c>
      <c r="F85" s="276">
        <f>F18+F37+F81</f>
        <v>16.75112</v>
      </c>
      <c r="G85" s="276">
        <f>G18+G37+G81</f>
        <v>25.076000000000001</v>
      </c>
      <c r="H85" s="304">
        <f>H18+H37+H81</f>
        <v>319.53039999999999</v>
      </c>
      <c r="I85" s="278"/>
      <c r="J85" s="278"/>
      <c r="K85" s="278"/>
      <c r="L85" s="278"/>
      <c r="M85" s="278"/>
      <c r="N85" s="278"/>
      <c r="O85" s="278"/>
      <c r="P85" s="278"/>
      <c r="Q85" s="278"/>
      <c r="R85" s="278"/>
      <c r="S85" s="303"/>
    </row>
    <row r="86" spans="1:19" s="69" customFormat="1" ht="26.1" customHeight="1">
      <c r="A86" s="315"/>
      <c r="B86" s="316"/>
      <c r="C86" s="316"/>
      <c r="D86" s="323"/>
      <c r="E86" s="259"/>
      <c r="F86" s="259"/>
      <c r="G86" s="259"/>
      <c r="H86" s="260"/>
      <c r="I86" s="270"/>
      <c r="J86" s="270"/>
      <c r="K86" s="306"/>
      <c r="L86" s="419"/>
      <c r="M86" s="419"/>
      <c r="N86" s="419"/>
      <c r="O86" s="419"/>
      <c r="P86" s="419"/>
      <c r="Q86" s="306"/>
      <c r="R86" s="306"/>
      <c r="S86" s="303"/>
    </row>
    <row r="87" spans="1:19" s="69" customFormat="1" ht="26.1" customHeight="1">
      <c r="A87" s="342"/>
      <c r="B87" s="316"/>
      <c r="C87" s="316"/>
      <c r="D87" s="323"/>
      <c r="E87" s="313"/>
      <c r="F87" s="313"/>
      <c r="G87" s="313"/>
      <c r="H87" s="260"/>
      <c r="I87" s="538"/>
      <c r="J87" s="538"/>
      <c r="K87" s="306"/>
      <c r="L87" s="306"/>
      <c r="M87" s="306"/>
      <c r="N87" s="306"/>
      <c r="O87" s="306"/>
      <c r="P87" s="306"/>
      <c r="Q87" s="301"/>
      <c r="R87" s="301"/>
      <c r="S87" s="303"/>
    </row>
    <row r="88" spans="1:19" ht="26.1" customHeight="1">
      <c r="A88" s="642"/>
      <c r="B88" s="642"/>
      <c r="C88" s="642"/>
      <c r="D88" s="583"/>
      <c r="E88" s="259"/>
      <c r="F88" s="259"/>
      <c r="G88" s="259"/>
      <c r="H88" s="507"/>
      <c r="I88" s="306"/>
      <c r="J88" s="470"/>
      <c r="K88" s="306"/>
      <c r="L88" s="306"/>
      <c r="M88" s="306"/>
      <c r="N88" s="306"/>
      <c r="O88" s="306"/>
      <c r="P88" s="306"/>
      <c r="Q88" s="278"/>
      <c r="R88" s="278"/>
      <c r="S88" s="382"/>
    </row>
    <row r="89" spans="1:19" ht="28.5" customHeight="1">
      <c r="A89" s="443"/>
      <c r="B89" s="444"/>
      <c r="C89" s="445"/>
      <c r="D89" s="445"/>
      <c r="E89" s="382"/>
      <c r="F89" s="382"/>
      <c r="G89" s="382"/>
      <c r="H89" s="382"/>
      <c r="I89" s="382"/>
      <c r="J89" s="382"/>
      <c r="K89" s="303"/>
      <c r="L89" s="303"/>
      <c r="M89" s="303"/>
      <c r="N89" s="303"/>
      <c r="O89" s="303"/>
      <c r="P89" s="303"/>
      <c r="Q89" s="303"/>
      <c r="R89" s="303"/>
      <c r="S89" s="382"/>
    </row>
    <row r="90" spans="1:19" s="69" customFormat="1" ht="26.1" customHeight="1">
      <c r="A90" s="443"/>
      <c r="B90" s="443"/>
      <c r="C90" s="445"/>
      <c r="D90" s="445"/>
      <c r="E90" s="382"/>
      <c r="F90" s="382"/>
      <c r="G90" s="382"/>
      <c r="H90" s="382"/>
      <c r="I90" s="382"/>
      <c r="J90" s="382"/>
      <c r="K90" s="303"/>
      <c r="L90" s="303"/>
      <c r="M90" s="303"/>
      <c r="N90" s="303"/>
      <c r="O90" s="303"/>
      <c r="P90" s="303"/>
      <c r="Q90" s="382"/>
      <c r="R90" s="382"/>
      <c r="S90" s="303"/>
    </row>
    <row r="91" spans="1:19" ht="26.1" customHeight="1">
      <c r="A91" s="443"/>
      <c r="B91" s="444"/>
      <c r="C91" s="445"/>
      <c r="D91" s="445"/>
      <c r="E91" s="382"/>
      <c r="F91" s="382"/>
      <c r="G91" s="382"/>
      <c r="H91" s="382"/>
      <c r="I91" s="382"/>
      <c r="J91" s="382"/>
      <c r="K91" s="382"/>
      <c r="L91" s="382"/>
      <c r="M91" s="382"/>
      <c r="N91" s="382"/>
      <c r="O91" s="382"/>
      <c r="P91" s="382"/>
      <c r="Q91" s="303"/>
      <c r="R91" s="303"/>
      <c r="S91" s="382"/>
    </row>
    <row r="92" spans="1:19" s="69" customFormat="1" ht="26.1" customHeight="1">
      <c r="A92" s="443"/>
      <c r="B92" s="444"/>
      <c r="C92" s="445"/>
      <c r="D92" s="445"/>
      <c r="E92" s="382"/>
      <c r="F92" s="382"/>
      <c r="G92" s="382"/>
      <c r="H92" s="382"/>
      <c r="I92" s="382"/>
      <c r="J92" s="382"/>
      <c r="K92" s="303"/>
      <c r="L92" s="303"/>
      <c r="M92" s="303"/>
      <c r="N92" s="303"/>
      <c r="O92" s="303"/>
      <c r="P92" s="303"/>
      <c r="Q92" s="303"/>
      <c r="R92" s="303"/>
      <c r="S92" s="303"/>
    </row>
    <row r="93" spans="1:19" s="69" customFormat="1" ht="26.1" customHeight="1">
      <c r="A93" s="443"/>
      <c r="B93" s="444"/>
      <c r="C93" s="445"/>
      <c r="D93" s="445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  <c r="S93" s="303"/>
    </row>
    <row r="94" spans="1:19" ht="26.1" customHeight="1">
      <c r="A94" s="443"/>
      <c r="B94" s="444"/>
      <c r="C94" s="445"/>
      <c r="D94" s="445"/>
      <c r="E94" s="382"/>
      <c r="F94" s="382"/>
      <c r="G94" s="382"/>
      <c r="H94" s="382"/>
      <c r="I94" s="382"/>
      <c r="J94" s="382"/>
      <c r="K94" s="303"/>
      <c r="L94" s="303"/>
      <c r="M94" s="303"/>
      <c r="N94" s="303"/>
      <c r="O94" s="303"/>
      <c r="P94" s="303"/>
      <c r="Q94" s="303"/>
      <c r="R94" s="303"/>
      <c r="S94" s="382"/>
    </row>
    <row r="95" spans="1:19" ht="26.1" customHeight="1">
      <c r="A95" s="443"/>
      <c r="B95" s="443"/>
      <c r="C95" s="445"/>
      <c r="D95" s="445"/>
      <c r="E95" s="382"/>
      <c r="F95" s="382"/>
      <c r="G95" s="382"/>
      <c r="H95" s="382"/>
      <c r="I95" s="382"/>
      <c r="J95" s="382"/>
      <c r="K95" s="303"/>
      <c r="L95" s="303"/>
      <c r="M95" s="303"/>
      <c r="N95" s="303"/>
      <c r="O95" s="303"/>
      <c r="P95" s="303"/>
      <c r="Q95" s="303"/>
      <c r="R95" s="303"/>
      <c r="S95" s="382"/>
    </row>
    <row r="96" spans="1:19" s="69" customFormat="1" ht="26.1" customHeight="1">
      <c r="A96" s="443"/>
      <c r="B96" s="444"/>
      <c r="C96" s="445"/>
      <c r="D96" s="445"/>
      <c r="E96" s="382"/>
      <c r="F96" s="382"/>
      <c r="G96" s="382"/>
      <c r="H96" s="382"/>
      <c r="I96" s="382"/>
      <c r="J96" s="382"/>
      <c r="K96" s="382"/>
      <c r="L96" s="382"/>
      <c r="M96" s="382"/>
      <c r="N96" s="382"/>
      <c r="O96" s="382"/>
      <c r="P96" s="382"/>
      <c r="Q96" s="303"/>
      <c r="R96" s="303"/>
      <c r="S96" s="303"/>
    </row>
    <row r="97" spans="1:19" s="69" customFormat="1" ht="31.5" customHeight="1">
      <c r="A97" s="443"/>
      <c r="B97" s="443"/>
      <c r="C97" s="445"/>
      <c r="D97" s="445"/>
      <c r="E97" s="382"/>
      <c r="F97" s="382"/>
      <c r="G97" s="382"/>
      <c r="H97" s="382"/>
      <c r="I97" s="382"/>
      <c r="J97" s="382"/>
      <c r="K97" s="303"/>
      <c r="L97" s="303"/>
      <c r="M97" s="303"/>
      <c r="N97" s="303"/>
      <c r="O97" s="303"/>
      <c r="P97" s="303"/>
      <c r="Q97" s="303"/>
      <c r="R97" s="303"/>
      <c r="S97" s="303"/>
    </row>
    <row r="98" spans="1:19" s="69" customFormat="1" ht="26.1" customHeight="1">
      <c r="A98" s="443"/>
      <c r="B98" s="444"/>
      <c r="C98" s="445"/>
      <c r="D98" s="445"/>
      <c r="E98" s="382"/>
      <c r="F98" s="382"/>
      <c r="G98" s="382"/>
      <c r="H98" s="382"/>
      <c r="I98" s="382"/>
      <c r="J98" s="382"/>
      <c r="K98" s="303"/>
      <c r="L98" s="303"/>
      <c r="M98" s="303"/>
      <c r="N98" s="303"/>
      <c r="O98" s="303"/>
      <c r="P98" s="303"/>
      <c r="Q98" s="382"/>
      <c r="R98" s="382"/>
      <c r="S98" s="303"/>
    </row>
    <row r="99" spans="1:19" s="69" customFormat="1" ht="26.1" customHeight="1">
      <c r="A99" s="443"/>
      <c r="B99" s="444"/>
      <c r="C99" s="445"/>
      <c r="D99" s="445"/>
      <c r="E99" s="382"/>
      <c r="F99" s="382"/>
      <c r="G99" s="382"/>
      <c r="H99" s="382"/>
      <c r="I99" s="382"/>
      <c r="J99" s="382"/>
      <c r="K99" s="303"/>
      <c r="L99" s="303"/>
      <c r="M99" s="303"/>
      <c r="N99" s="303"/>
      <c r="O99" s="303"/>
      <c r="P99" s="303"/>
      <c r="Q99" s="382"/>
      <c r="R99" s="382"/>
      <c r="S99" s="303"/>
    </row>
    <row r="100" spans="1:19" s="24" customFormat="1" ht="26.1" customHeight="1">
      <c r="A100" s="443"/>
      <c r="B100" s="443"/>
      <c r="C100" s="445"/>
      <c r="D100" s="445"/>
      <c r="E100" s="382"/>
      <c r="F100" s="382"/>
      <c r="G100" s="382"/>
      <c r="H100" s="382"/>
      <c r="I100" s="382"/>
      <c r="J100" s="382"/>
      <c r="K100" s="303"/>
      <c r="L100" s="303"/>
      <c r="M100" s="303"/>
      <c r="N100" s="303"/>
      <c r="O100" s="303"/>
      <c r="P100" s="303"/>
      <c r="Q100" s="303"/>
      <c r="R100" s="303"/>
      <c r="S100" s="382"/>
    </row>
    <row r="101" spans="1:19" s="24" customFormat="1" ht="26.1" customHeight="1">
      <c r="A101" s="443"/>
      <c r="B101" s="444"/>
      <c r="C101" s="445"/>
      <c r="D101" s="445"/>
      <c r="E101" s="382"/>
      <c r="F101" s="382"/>
      <c r="G101" s="382"/>
      <c r="H101" s="382"/>
      <c r="I101" s="382"/>
      <c r="J101" s="382"/>
      <c r="K101" s="382"/>
      <c r="L101" s="382"/>
      <c r="M101" s="382"/>
      <c r="N101" s="382"/>
      <c r="O101" s="382"/>
      <c r="P101" s="382"/>
      <c r="Q101" s="382"/>
      <c r="R101" s="382"/>
      <c r="S101" s="382"/>
    </row>
    <row r="102" spans="1:19" s="24" customFormat="1" ht="26.1" customHeight="1">
      <c r="A102" s="176"/>
      <c r="B102" s="177"/>
      <c r="E102" s="382"/>
      <c r="F102" s="382"/>
      <c r="G102" s="382"/>
      <c r="H102" s="382"/>
      <c r="I102" s="382"/>
      <c r="J102" s="382"/>
      <c r="K102" s="382"/>
      <c r="L102" s="382"/>
      <c r="M102" s="382"/>
      <c r="N102" s="382"/>
      <c r="O102" s="382"/>
      <c r="P102" s="382"/>
      <c r="Q102" s="303"/>
      <c r="R102" s="303"/>
      <c r="S102" s="382"/>
    </row>
    <row r="103" spans="1:19" s="69" customFormat="1" ht="26.1" customHeight="1">
      <c r="A103" s="176"/>
      <c r="B103" s="177"/>
      <c r="C103" s="24"/>
      <c r="D103" s="24"/>
      <c r="E103" s="382"/>
      <c r="F103" s="382"/>
      <c r="G103" s="382"/>
      <c r="H103" s="382"/>
      <c r="I103" s="382"/>
      <c r="J103" s="382"/>
      <c r="K103" s="303"/>
      <c r="L103" s="303"/>
      <c r="M103" s="303"/>
      <c r="N103" s="303"/>
      <c r="O103" s="303"/>
      <c r="P103" s="303"/>
      <c r="Q103" s="303"/>
      <c r="R103" s="303"/>
      <c r="S103" s="303"/>
    </row>
    <row r="104" spans="1:19" s="24" customFormat="1" ht="26.1" customHeight="1">
      <c r="A104" s="176"/>
      <c r="B104" s="177"/>
      <c r="E104" s="382"/>
      <c r="F104" s="382"/>
      <c r="G104" s="382"/>
      <c r="H104" s="382"/>
      <c r="I104" s="382"/>
      <c r="J104" s="382"/>
      <c r="K104" s="382"/>
      <c r="L104" s="382"/>
      <c r="M104" s="382"/>
      <c r="N104" s="382"/>
      <c r="O104" s="382"/>
      <c r="P104" s="382"/>
      <c r="Q104" s="382"/>
      <c r="R104" s="382"/>
      <c r="S104" s="382"/>
    </row>
    <row r="105" spans="1:19" s="69" customFormat="1" ht="26.1" customHeight="1">
      <c r="A105" s="176"/>
      <c r="B105" s="176"/>
      <c r="C105" s="24"/>
      <c r="D105" s="24"/>
      <c r="E105" s="382"/>
      <c r="F105" s="382"/>
      <c r="G105" s="382"/>
      <c r="H105" s="382"/>
      <c r="I105" s="382"/>
      <c r="J105" s="382"/>
      <c r="K105" s="303"/>
      <c r="L105" s="303"/>
      <c r="M105" s="303"/>
      <c r="N105" s="303"/>
      <c r="O105" s="303"/>
      <c r="P105" s="303"/>
      <c r="Q105" s="382"/>
      <c r="R105" s="382"/>
      <c r="S105" s="303"/>
    </row>
    <row r="106" spans="1:19" s="69" customFormat="1" ht="26.1" customHeight="1">
      <c r="A106" s="176"/>
      <c r="B106" s="176"/>
      <c r="C106" s="24"/>
      <c r="D106" s="24"/>
      <c r="E106" s="382"/>
      <c r="F106" s="382"/>
      <c r="G106" s="382"/>
      <c r="H106" s="382"/>
      <c r="I106" s="382"/>
      <c r="J106" s="382"/>
      <c r="K106" s="303"/>
      <c r="L106" s="303"/>
      <c r="M106" s="303"/>
      <c r="N106" s="303"/>
      <c r="O106" s="303"/>
      <c r="P106" s="303"/>
      <c r="Q106" s="303"/>
      <c r="R106" s="303"/>
      <c r="S106" s="303"/>
    </row>
    <row r="107" spans="1:19" s="69" customFormat="1" ht="26.1" customHeight="1">
      <c r="A107" s="176"/>
      <c r="B107" s="177"/>
      <c r="C107" s="24"/>
      <c r="D107" s="24"/>
      <c r="E107" s="382"/>
      <c r="F107" s="382"/>
      <c r="G107" s="382"/>
      <c r="H107" s="382"/>
      <c r="I107" s="382"/>
      <c r="J107" s="382"/>
      <c r="K107" s="382"/>
      <c r="L107" s="382"/>
      <c r="M107" s="382"/>
      <c r="N107" s="382"/>
      <c r="O107" s="382"/>
      <c r="P107" s="382"/>
      <c r="Q107" s="303"/>
      <c r="R107" s="303"/>
      <c r="S107" s="303"/>
    </row>
    <row r="108" spans="1:19" s="24" customFormat="1" ht="26.1" customHeight="1">
      <c r="A108" s="199"/>
      <c r="B108" s="199"/>
      <c r="E108" s="382"/>
      <c r="F108" s="382"/>
      <c r="G108" s="382"/>
      <c r="H108" s="382"/>
      <c r="I108" s="382"/>
      <c r="J108" s="382"/>
      <c r="K108" s="382"/>
      <c r="L108" s="382"/>
      <c r="M108" s="382"/>
      <c r="N108" s="382"/>
      <c r="O108" s="382"/>
      <c r="P108" s="382"/>
      <c r="Q108" s="303"/>
      <c r="R108" s="303"/>
      <c r="S108" s="382"/>
    </row>
    <row r="109" spans="1:19" s="69" customFormat="1" ht="26.1" customHeight="1">
      <c r="A109" s="199"/>
      <c r="B109" s="200"/>
      <c r="C109" s="24"/>
      <c r="D109" s="24"/>
      <c r="E109" s="382"/>
      <c r="F109" s="382"/>
      <c r="G109" s="382"/>
      <c r="H109" s="382"/>
      <c r="I109" s="382"/>
      <c r="J109" s="382"/>
      <c r="K109" s="303"/>
      <c r="L109" s="303"/>
      <c r="M109" s="303"/>
      <c r="N109" s="303"/>
      <c r="O109" s="303"/>
      <c r="P109" s="303"/>
      <c r="Q109" s="303"/>
      <c r="R109" s="303"/>
      <c r="S109" s="303"/>
    </row>
    <row r="110" spans="1:19" s="24" customFormat="1" ht="26.1" customHeight="1">
      <c r="A110" s="185"/>
      <c r="B110" s="186"/>
      <c r="E110" s="382"/>
      <c r="F110" s="382"/>
      <c r="G110" s="382"/>
      <c r="H110" s="382"/>
      <c r="I110" s="382"/>
      <c r="J110" s="382"/>
      <c r="K110" s="303"/>
      <c r="L110" s="303"/>
      <c r="M110" s="303"/>
      <c r="N110" s="303"/>
      <c r="O110" s="303"/>
      <c r="P110" s="303"/>
      <c r="Q110" s="382"/>
      <c r="R110" s="382"/>
      <c r="S110" s="382"/>
    </row>
    <row r="111" spans="1:19" s="69" customFormat="1" ht="30.75" customHeight="1">
      <c r="A111" s="185"/>
      <c r="B111" s="185"/>
      <c r="C111" s="24"/>
      <c r="D111" s="24"/>
      <c r="E111" s="382"/>
      <c r="F111" s="382"/>
      <c r="G111" s="382"/>
      <c r="H111" s="382"/>
      <c r="I111" s="382"/>
      <c r="J111" s="382"/>
      <c r="K111" s="303"/>
      <c r="L111" s="303"/>
      <c r="M111" s="303"/>
      <c r="N111" s="303"/>
      <c r="O111" s="303"/>
      <c r="P111" s="303"/>
      <c r="Q111" s="382"/>
      <c r="R111" s="382"/>
      <c r="S111" s="303"/>
    </row>
    <row r="112" spans="1:19" s="24" customFormat="1" ht="26.1" customHeight="1">
      <c r="A112" s="188"/>
      <c r="B112" s="188"/>
      <c r="E112" s="382"/>
      <c r="F112" s="382"/>
      <c r="G112" s="382"/>
      <c r="H112" s="382"/>
      <c r="I112" s="382"/>
      <c r="J112" s="382"/>
      <c r="K112" s="303"/>
      <c r="L112" s="303"/>
      <c r="M112" s="303"/>
      <c r="N112" s="303"/>
      <c r="O112" s="303"/>
      <c r="P112" s="303"/>
      <c r="Q112" s="382"/>
      <c r="R112" s="382"/>
      <c r="S112" s="382"/>
    </row>
    <row r="113" spans="1:19" s="69" customFormat="1" ht="26.1" customHeight="1">
      <c r="A113" s="188"/>
      <c r="B113" s="189"/>
      <c r="C113" s="24"/>
      <c r="D113" s="24"/>
      <c r="E113" s="382"/>
      <c r="F113" s="382"/>
      <c r="G113" s="382"/>
      <c r="H113" s="382"/>
      <c r="I113" s="382"/>
      <c r="J113" s="382"/>
      <c r="K113" s="382"/>
      <c r="L113" s="382"/>
      <c r="M113" s="382"/>
      <c r="N113" s="382"/>
      <c r="O113" s="382"/>
      <c r="P113" s="382"/>
      <c r="Q113" s="303"/>
      <c r="R113" s="303"/>
      <c r="S113" s="303"/>
    </row>
    <row r="114" spans="1:19" s="24" customFormat="1" ht="26.1" customHeight="1">
      <c r="A114" s="176"/>
      <c r="B114" s="177"/>
      <c r="E114" s="382"/>
      <c r="F114" s="382"/>
      <c r="G114" s="382"/>
      <c r="H114" s="382"/>
      <c r="I114" s="382"/>
      <c r="J114" s="382"/>
      <c r="K114" s="382"/>
      <c r="L114" s="382"/>
      <c r="M114" s="382"/>
      <c r="N114" s="382"/>
      <c r="O114" s="382"/>
      <c r="P114" s="382"/>
      <c r="Q114" s="382"/>
      <c r="R114" s="382"/>
      <c r="S114" s="382"/>
    </row>
    <row r="115" spans="1:19" s="24" customFormat="1" ht="26.1" customHeight="1">
      <c r="A115" s="176"/>
      <c r="B115" s="177"/>
      <c r="E115" s="382"/>
      <c r="F115" s="382"/>
      <c r="G115" s="382"/>
      <c r="H115" s="382"/>
      <c r="I115" s="382"/>
      <c r="J115" s="382"/>
      <c r="K115" s="382"/>
      <c r="L115" s="382"/>
      <c r="M115" s="382"/>
      <c r="N115" s="382"/>
      <c r="O115" s="382"/>
      <c r="P115" s="382"/>
      <c r="Q115" s="303"/>
      <c r="R115" s="303"/>
      <c r="S115" s="382"/>
    </row>
    <row r="116" spans="1:19" s="24" customFormat="1" ht="26.1" customHeight="1">
      <c r="A116" s="176"/>
      <c r="B116" s="177"/>
      <c r="E116" s="382"/>
      <c r="F116" s="382"/>
      <c r="G116" s="382"/>
      <c r="H116" s="382"/>
      <c r="I116" s="382"/>
      <c r="J116" s="382"/>
      <c r="K116" s="303"/>
      <c r="L116" s="303"/>
      <c r="M116" s="303"/>
      <c r="N116" s="303"/>
      <c r="O116" s="303"/>
      <c r="P116" s="303"/>
      <c r="Q116" s="303"/>
      <c r="R116" s="303"/>
      <c r="S116" s="382"/>
    </row>
    <row r="117" spans="1:19" s="69" customFormat="1" ht="26.1" customHeight="1">
      <c r="A117" s="176"/>
      <c r="B117" s="176"/>
      <c r="C117" s="24"/>
      <c r="D117" s="24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03"/>
      <c r="R117" s="303"/>
      <c r="S117" s="303"/>
    </row>
    <row r="118" spans="1:19" s="24" customFormat="1" ht="26.1" customHeight="1">
      <c r="A118" s="176"/>
      <c r="B118" s="176"/>
      <c r="E118" s="382"/>
      <c r="F118" s="382"/>
      <c r="G118" s="382"/>
      <c r="H118" s="382"/>
      <c r="I118" s="382"/>
      <c r="J118" s="382"/>
      <c r="K118" s="303"/>
      <c r="L118" s="303"/>
      <c r="M118" s="303"/>
      <c r="N118" s="303"/>
      <c r="O118" s="303"/>
      <c r="P118" s="303"/>
      <c r="Q118" s="382"/>
      <c r="R118" s="382"/>
      <c r="S118" s="382"/>
    </row>
    <row r="119" spans="1:19" s="69" customFormat="1" ht="26.1" customHeight="1">
      <c r="A119" s="176"/>
      <c r="B119" s="176"/>
      <c r="C119" s="24"/>
      <c r="D119" s="24"/>
      <c r="E119" s="382"/>
      <c r="F119" s="382"/>
      <c r="G119" s="382"/>
      <c r="H119" s="382"/>
      <c r="I119" s="382"/>
      <c r="J119" s="382"/>
      <c r="K119" s="303"/>
      <c r="L119" s="303"/>
      <c r="M119" s="303"/>
      <c r="N119" s="303"/>
      <c r="O119" s="303"/>
      <c r="P119" s="303"/>
      <c r="Q119" s="303"/>
      <c r="R119" s="303"/>
      <c r="S119" s="303"/>
    </row>
    <row r="120" spans="1:19" s="69" customFormat="1" ht="26.1" customHeight="1">
      <c r="A120" s="176"/>
      <c r="B120" s="177"/>
      <c r="C120" s="24"/>
      <c r="D120" s="24"/>
      <c r="E120" s="382"/>
      <c r="F120" s="382"/>
      <c r="G120" s="382"/>
      <c r="H120" s="382"/>
      <c r="I120" s="382"/>
      <c r="J120" s="382"/>
      <c r="K120" s="303"/>
      <c r="L120" s="303"/>
      <c r="M120" s="303"/>
      <c r="N120" s="303"/>
      <c r="O120" s="303"/>
      <c r="P120" s="303"/>
      <c r="Q120" s="382"/>
      <c r="R120" s="382"/>
      <c r="S120" s="303"/>
    </row>
    <row r="121" spans="1:19" s="24" customFormat="1" ht="26.1" customHeight="1">
      <c r="A121" s="176"/>
      <c r="B121" s="176"/>
      <c r="E121" s="382"/>
      <c r="F121" s="382"/>
      <c r="G121" s="382"/>
      <c r="H121" s="382"/>
      <c r="I121" s="382"/>
      <c r="J121" s="382"/>
      <c r="K121" s="382"/>
      <c r="L121" s="382"/>
      <c r="M121" s="382"/>
      <c r="N121" s="382"/>
      <c r="O121" s="382"/>
      <c r="P121" s="382"/>
      <c r="Q121" s="303"/>
      <c r="R121" s="303"/>
      <c r="S121" s="382"/>
    </row>
    <row r="122" spans="1:19" s="69" customFormat="1" ht="26.1" customHeight="1">
      <c r="A122" s="176"/>
      <c r="B122" s="177"/>
      <c r="C122" s="24"/>
      <c r="D122" s="24"/>
      <c r="E122" s="382"/>
      <c r="F122" s="382"/>
      <c r="G122" s="382"/>
      <c r="H122" s="382"/>
      <c r="I122" s="382"/>
      <c r="J122" s="382"/>
      <c r="K122" s="303"/>
      <c r="L122" s="303"/>
      <c r="M122" s="303"/>
      <c r="N122" s="303"/>
      <c r="O122" s="303"/>
      <c r="P122" s="303"/>
      <c r="Q122" s="382"/>
      <c r="R122" s="382"/>
      <c r="S122" s="303"/>
    </row>
    <row r="123" spans="1:19" s="69" customFormat="1" ht="26.1" customHeight="1">
      <c r="A123" s="170"/>
      <c r="B123" s="171"/>
      <c r="C123" s="24"/>
      <c r="D123" s="24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03"/>
      <c r="R123" s="303"/>
      <c r="S123" s="303"/>
    </row>
    <row r="124" spans="1:19" s="88" customFormat="1" ht="30.75" customHeight="1">
      <c r="A124" s="170"/>
      <c r="B124" s="171"/>
      <c r="C124" s="24"/>
      <c r="D124" s="24"/>
      <c r="E124" s="382"/>
      <c r="F124" s="382"/>
      <c r="G124" s="382"/>
      <c r="H124" s="382"/>
      <c r="I124" s="382"/>
      <c r="J124" s="382"/>
      <c r="K124" s="303"/>
      <c r="L124" s="303"/>
      <c r="M124" s="303"/>
      <c r="N124" s="303"/>
      <c r="O124" s="303"/>
      <c r="P124" s="303"/>
      <c r="Q124" s="382"/>
      <c r="R124" s="382"/>
      <c r="S124" s="446"/>
    </row>
    <row r="125" spans="1:19" s="69" customFormat="1" ht="26.1" customHeight="1">
      <c r="A125" s="170"/>
      <c r="B125" s="170"/>
      <c r="C125" s="24"/>
      <c r="D125" s="24"/>
      <c r="E125" s="382"/>
      <c r="F125" s="382"/>
      <c r="G125" s="382"/>
      <c r="H125" s="382"/>
      <c r="I125" s="382"/>
      <c r="J125" s="382"/>
      <c r="K125" s="382"/>
      <c r="L125" s="382"/>
      <c r="M125" s="382"/>
      <c r="N125" s="382"/>
      <c r="O125" s="382"/>
      <c r="P125" s="382"/>
      <c r="Q125" s="382"/>
      <c r="R125" s="382"/>
      <c r="S125" s="303"/>
    </row>
    <row r="126" spans="1:19" s="24" customFormat="1" ht="26.1" customHeight="1">
      <c r="A126" s="170"/>
      <c r="B126" s="171"/>
      <c r="E126" s="382"/>
      <c r="F126" s="382"/>
      <c r="G126" s="382"/>
      <c r="H126" s="382"/>
      <c r="I126" s="382"/>
      <c r="J126" s="382"/>
      <c r="K126" s="303"/>
      <c r="L126" s="303"/>
      <c r="M126" s="303"/>
      <c r="N126" s="303"/>
      <c r="O126" s="303"/>
      <c r="P126" s="303"/>
      <c r="Q126" s="382"/>
      <c r="R126" s="382"/>
      <c r="S126" s="382"/>
    </row>
    <row r="127" spans="1:19" s="69" customFormat="1" ht="26.1" customHeight="1">
      <c r="A127" s="170"/>
      <c r="B127" s="170"/>
      <c r="C127" s="24"/>
      <c r="D127" s="24"/>
      <c r="E127" s="382"/>
      <c r="F127" s="382"/>
      <c r="G127" s="382"/>
      <c r="H127" s="382"/>
      <c r="I127" s="382"/>
      <c r="J127" s="382"/>
      <c r="K127" s="382"/>
      <c r="L127" s="382"/>
      <c r="M127" s="382"/>
      <c r="N127" s="382"/>
      <c r="O127" s="382"/>
      <c r="P127" s="382"/>
      <c r="Q127" s="303"/>
      <c r="R127" s="303"/>
      <c r="S127" s="303"/>
    </row>
    <row r="128" spans="1:19" s="24" customFormat="1" ht="26.1" customHeight="1">
      <c r="A128" s="170"/>
      <c r="B128" s="171"/>
      <c r="E128" s="382"/>
      <c r="F128" s="382"/>
      <c r="G128" s="382"/>
      <c r="H128" s="382"/>
      <c r="I128" s="382"/>
      <c r="J128" s="382"/>
      <c r="K128" s="382"/>
      <c r="L128" s="382"/>
      <c r="M128" s="382"/>
      <c r="N128" s="382"/>
      <c r="O128" s="382"/>
      <c r="P128" s="382"/>
      <c r="Q128" s="382"/>
      <c r="R128" s="382"/>
      <c r="S128" s="382"/>
    </row>
    <row r="129" spans="1:19" s="69" customFormat="1" ht="26.1" customHeight="1">
      <c r="A129" s="170"/>
      <c r="B129" s="170"/>
      <c r="C129" s="24"/>
      <c r="D129" s="24"/>
      <c r="E129" s="382"/>
      <c r="F129" s="382"/>
      <c r="G129" s="382"/>
      <c r="H129" s="382"/>
      <c r="I129" s="382"/>
      <c r="J129" s="382"/>
      <c r="K129" s="382"/>
      <c r="L129" s="382"/>
      <c r="M129" s="382"/>
      <c r="N129" s="382"/>
      <c r="O129" s="382"/>
      <c r="P129" s="382"/>
      <c r="Q129" s="303"/>
      <c r="R129" s="303"/>
      <c r="S129" s="303"/>
    </row>
    <row r="130" spans="1:19" s="69" customFormat="1" ht="29.25" customHeight="1">
      <c r="A130" s="170"/>
      <c r="B130" s="171"/>
      <c r="C130" s="24"/>
      <c r="D130" s="24"/>
      <c r="E130" s="382"/>
      <c r="F130" s="382"/>
      <c r="G130" s="382"/>
      <c r="H130" s="382"/>
      <c r="I130" s="382"/>
      <c r="J130" s="382"/>
      <c r="K130" s="303"/>
      <c r="L130" s="303"/>
      <c r="M130" s="303"/>
      <c r="N130" s="303"/>
      <c r="O130" s="303"/>
      <c r="P130" s="303"/>
      <c r="Q130" s="303"/>
      <c r="R130" s="303"/>
      <c r="S130" s="303"/>
    </row>
    <row r="131" spans="1:19" s="24" customFormat="1" ht="26.1" customHeight="1">
      <c r="A131" s="170"/>
      <c r="B131" s="170"/>
      <c r="E131" s="382"/>
      <c r="F131" s="382"/>
      <c r="G131" s="382"/>
      <c r="H131" s="382"/>
      <c r="I131" s="382"/>
      <c r="J131" s="382"/>
      <c r="K131" s="382"/>
      <c r="L131" s="382"/>
      <c r="M131" s="382"/>
      <c r="N131" s="382"/>
      <c r="O131" s="382"/>
      <c r="P131" s="382"/>
      <c r="Q131" s="382"/>
      <c r="R131" s="382"/>
      <c r="S131" s="382"/>
    </row>
    <row r="132" spans="1:19" s="24" customFormat="1" ht="26.1" customHeight="1">
      <c r="A132" s="170"/>
      <c r="B132" s="170"/>
      <c r="K132" s="69"/>
      <c r="L132" s="69"/>
      <c r="M132" s="69"/>
      <c r="N132" s="69"/>
      <c r="O132" s="69"/>
      <c r="P132" s="69"/>
      <c r="Q132" s="69"/>
      <c r="R132" s="69"/>
    </row>
    <row r="133" spans="1:19" s="24" customFormat="1" ht="26.1" customHeight="1">
      <c r="A133" s="170"/>
      <c r="B133" s="170"/>
      <c r="K133" s="69"/>
      <c r="L133" s="69"/>
      <c r="M133" s="69"/>
      <c r="N133" s="69"/>
      <c r="O133" s="69"/>
      <c r="P133" s="69"/>
      <c r="Q133" s="69"/>
      <c r="R133" s="69"/>
    </row>
    <row r="134" spans="1:19" s="24" customFormat="1" ht="26.1" customHeight="1">
      <c r="A134" s="170"/>
      <c r="B134" s="171"/>
      <c r="Q134" s="88"/>
      <c r="R134" s="88"/>
    </row>
    <row r="135" spans="1:19" s="24" customFormat="1" ht="26.1" customHeight="1">
      <c r="A135" s="170"/>
      <c r="B135" s="170"/>
      <c r="K135" s="69"/>
      <c r="L135" s="69"/>
      <c r="M135" s="69"/>
      <c r="N135" s="69"/>
      <c r="O135" s="69"/>
      <c r="P135" s="69"/>
      <c r="Q135" s="69"/>
      <c r="R135" s="69"/>
    </row>
    <row r="136" spans="1:19" s="24" customFormat="1" ht="26.1" customHeight="1">
      <c r="A136" s="170"/>
      <c r="B136" s="171"/>
      <c r="K136" s="69"/>
      <c r="L136" s="69"/>
      <c r="M136" s="69"/>
      <c r="N136" s="69"/>
      <c r="O136" s="69"/>
      <c r="P136" s="69"/>
    </row>
    <row r="137" spans="1:19" s="69" customFormat="1" ht="26.1" customHeight="1">
      <c r="A137" s="170"/>
      <c r="B137" s="171"/>
      <c r="C137" s="24"/>
      <c r="D137" s="24"/>
      <c r="E137" s="24"/>
      <c r="F137" s="24"/>
      <c r="G137" s="24"/>
      <c r="H137" s="24"/>
      <c r="I137" s="123"/>
      <c r="J137" s="123"/>
      <c r="K137" s="88"/>
      <c r="L137" s="88"/>
      <c r="M137" s="88"/>
      <c r="N137" s="88"/>
      <c r="O137" s="88"/>
      <c r="P137" s="88"/>
    </row>
    <row r="138" spans="1:19" s="69" customFormat="1" ht="26.1" customHeight="1">
      <c r="A138" s="170"/>
      <c r="B138" s="170"/>
      <c r="C138" s="24"/>
      <c r="D138" s="24"/>
      <c r="E138" s="24"/>
      <c r="F138" s="24"/>
      <c r="G138" s="24"/>
      <c r="H138" s="24"/>
      <c r="I138" s="24"/>
      <c r="J138" s="24"/>
      <c r="Q138" s="24"/>
      <c r="R138" s="24"/>
    </row>
    <row r="139" spans="1:19" s="24" customFormat="1" ht="26.1" customHeight="1">
      <c r="A139" s="170"/>
      <c r="B139" s="171"/>
      <c r="Q139" s="69"/>
      <c r="R139" s="69"/>
    </row>
    <row r="140" spans="1:19" s="24" customFormat="1" ht="26.1" customHeight="1">
      <c r="A140" s="170"/>
      <c r="B140" s="171"/>
      <c r="K140" s="69"/>
      <c r="L140" s="69"/>
      <c r="M140" s="69"/>
      <c r="N140" s="69"/>
      <c r="O140" s="69"/>
      <c r="P140" s="69"/>
      <c r="Q140" s="69"/>
      <c r="R140" s="69"/>
    </row>
    <row r="141" spans="1:19" s="24" customFormat="1" ht="26.1" customHeight="1">
      <c r="A141" s="172"/>
      <c r="B141" s="173"/>
      <c r="C141" s="123"/>
      <c r="D141" s="123"/>
      <c r="E141" s="123"/>
      <c r="F141" s="123"/>
      <c r="G141" s="123"/>
      <c r="H141" s="123"/>
    </row>
    <row r="142" spans="1:19" s="24" customFormat="1" ht="26.1" customHeight="1">
      <c r="A142" s="170"/>
      <c r="B142" s="171"/>
      <c r="K142" s="69"/>
      <c r="L142" s="69"/>
      <c r="M142" s="69"/>
      <c r="N142" s="69"/>
      <c r="O142" s="69"/>
      <c r="P142" s="69"/>
    </row>
    <row r="143" spans="1:19" s="69" customFormat="1" ht="26.1" customHeight="1">
      <c r="A143" s="170"/>
      <c r="B143" s="170"/>
      <c r="C143" s="24"/>
      <c r="D143" s="24"/>
      <c r="E143" s="24"/>
      <c r="F143" s="24"/>
      <c r="G143" s="24"/>
      <c r="H143" s="24"/>
      <c r="I143" s="24"/>
      <c r="J143" s="24"/>
      <c r="Q143" s="24"/>
      <c r="R143" s="24"/>
    </row>
    <row r="144" spans="1:19" s="69" customFormat="1" ht="26.1" customHeight="1">
      <c r="A144" s="170"/>
      <c r="B144" s="171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1:18" s="24" customFormat="1" ht="26.1" customHeight="1">
      <c r="A145" s="170"/>
      <c r="B145" s="170"/>
    </row>
    <row r="146" spans="1:18" s="24" customFormat="1" ht="26.1" customHeight="1">
      <c r="A146" s="170"/>
      <c r="B146" s="171"/>
    </row>
    <row r="147" spans="1:18" s="69" customFormat="1" ht="29.25" customHeight="1">
      <c r="A147" s="176"/>
      <c r="B147" s="177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</row>
    <row r="148" spans="1:18" s="24" customFormat="1" ht="26.1" customHeight="1">
      <c r="A148" s="178"/>
      <c r="B148" s="178"/>
      <c r="Q148" s="69"/>
      <c r="R148" s="69"/>
    </row>
    <row r="149" spans="1:18" s="69" customFormat="1" ht="26.1" customHeight="1">
      <c r="A149" s="178"/>
      <c r="B149" s="178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</row>
    <row r="150" spans="1:18" s="24" customFormat="1" ht="26.1" customHeight="1">
      <c r="A150" s="178"/>
      <c r="B150" s="178"/>
      <c r="K150" s="69"/>
      <c r="L150" s="69"/>
      <c r="M150" s="69"/>
      <c r="N150" s="69"/>
      <c r="O150" s="69"/>
      <c r="P150" s="69"/>
    </row>
    <row r="151" spans="1:18" s="69" customFormat="1" ht="26.1" customHeight="1">
      <c r="A151" s="178"/>
      <c r="B151" s="178"/>
      <c r="C151" s="24"/>
      <c r="D151" s="24"/>
      <c r="E151" s="24"/>
      <c r="F151" s="24"/>
      <c r="G151" s="24"/>
      <c r="H151" s="24"/>
      <c r="I151" s="24"/>
      <c r="J151" s="24"/>
      <c r="Q151" s="24"/>
      <c r="R151" s="24"/>
    </row>
    <row r="152" spans="1:18" s="69" customFormat="1" ht="26.1" customHeight="1">
      <c r="A152" s="178"/>
      <c r="B152" s="178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</row>
    <row r="153" spans="1:18" s="69" customFormat="1" ht="26.1" customHeight="1">
      <c r="A153" s="178"/>
      <c r="B153" s="178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</row>
    <row r="154" spans="1:18" s="69" customFormat="1" ht="26.1" customHeight="1">
      <c r="A154" s="178"/>
      <c r="B154" s="179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</row>
    <row r="155" spans="1:18" s="24" customFormat="1" ht="26.1" customHeight="1">
      <c r="A155" s="178"/>
      <c r="B155" s="179"/>
    </row>
    <row r="156" spans="1:18" s="69" customFormat="1" ht="26.1" customHeight="1">
      <c r="A156" s="178"/>
      <c r="B156" s="178"/>
      <c r="C156" s="24"/>
      <c r="D156" s="24"/>
      <c r="E156" s="24"/>
      <c r="F156" s="24"/>
      <c r="G156" s="24"/>
      <c r="H156" s="24"/>
      <c r="I156" s="24"/>
      <c r="J156" s="24"/>
      <c r="Q156" s="24"/>
      <c r="R156" s="24"/>
    </row>
    <row r="157" spans="1:18" s="69" customFormat="1" ht="26.1" customHeight="1">
      <c r="A157" s="178"/>
      <c r="B157" s="178"/>
      <c r="C157" s="24"/>
      <c r="D157" s="24"/>
      <c r="E157" s="24"/>
      <c r="F157" s="24"/>
      <c r="G157" s="24"/>
      <c r="H157" s="24"/>
      <c r="I157" s="24"/>
      <c r="J157" s="24"/>
      <c r="K157" s="190" t="e">
        <f>#REF!</f>
        <v>#REF!</v>
      </c>
    </row>
    <row r="158" spans="1:18" s="69" customFormat="1" ht="26.1" customHeight="1">
      <c r="A158" s="178"/>
      <c r="B158" s="178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</row>
    <row r="159" spans="1:18" s="69" customFormat="1" ht="26.1" customHeight="1">
      <c r="A159" s="178"/>
      <c r="B159" s="178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</row>
    <row r="160" spans="1:18" s="69" customFormat="1" ht="26.1" customHeight="1">
      <c r="A160" s="178"/>
      <c r="B160" s="179"/>
      <c r="C160" s="24"/>
      <c r="D160" s="24"/>
      <c r="E160" s="24"/>
      <c r="F160" s="24"/>
      <c r="G160" s="24"/>
      <c r="H160" s="24"/>
      <c r="I160" s="24"/>
      <c r="J160" s="24"/>
      <c r="Q160" s="24"/>
      <c r="R160" s="24"/>
    </row>
    <row r="161" spans="1:18" s="175" customFormat="1" ht="26.1" customHeight="1">
      <c r="A161" s="178"/>
      <c r="B161" s="179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69"/>
      <c r="R161" s="69"/>
    </row>
    <row r="162" spans="1:18" s="24" customFormat="1" ht="26.1" customHeight="1">
      <c r="A162" s="178"/>
      <c r="B162" s="178"/>
      <c r="K162" s="69"/>
      <c r="L162" s="69"/>
      <c r="M162" s="69"/>
      <c r="N162" s="69"/>
      <c r="O162" s="69"/>
      <c r="P162" s="69"/>
      <c r="Q162" s="69"/>
      <c r="R162" s="69"/>
    </row>
    <row r="163" spans="1:18" s="24" customFormat="1" ht="29.25" customHeight="1">
      <c r="A163" s="178"/>
      <c r="B163" s="178"/>
      <c r="Q163" s="69"/>
      <c r="R163" s="69"/>
    </row>
    <row r="164" spans="1:18" s="69" customFormat="1" ht="26.1" customHeight="1">
      <c r="A164" s="178"/>
      <c r="B164" s="179"/>
      <c r="C164" s="24"/>
      <c r="D164" s="24"/>
      <c r="E164" s="24"/>
      <c r="F164" s="24"/>
      <c r="G164" s="24"/>
      <c r="H164" s="24"/>
      <c r="I164" s="24"/>
      <c r="J164" s="24"/>
    </row>
    <row r="165" spans="1:18" s="24" customFormat="1" ht="26.1" customHeight="1">
      <c r="A165" s="178"/>
      <c r="B165" s="178"/>
      <c r="K165" s="69"/>
      <c r="L165" s="69"/>
      <c r="M165" s="69"/>
      <c r="N165" s="69"/>
      <c r="O165" s="69"/>
      <c r="P165" s="69"/>
    </row>
    <row r="166" spans="1:18" s="69" customFormat="1" ht="26.1" customHeight="1">
      <c r="A166" s="178"/>
      <c r="B166" s="179"/>
      <c r="C166" s="24"/>
      <c r="D166" s="24"/>
      <c r="E166" s="24"/>
      <c r="F166" s="24"/>
      <c r="G166" s="24"/>
      <c r="H166" s="24"/>
      <c r="I166" s="24"/>
      <c r="J166" s="24"/>
    </row>
    <row r="167" spans="1:18" s="24" customFormat="1" ht="26.1" customHeight="1">
      <c r="A167" s="178"/>
      <c r="B167" s="178"/>
      <c r="K167" s="69"/>
      <c r="L167" s="69"/>
      <c r="M167" s="69"/>
      <c r="N167" s="69"/>
      <c r="O167" s="69"/>
      <c r="P167" s="69"/>
      <c r="Q167" s="69"/>
      <c r="R167" s="69"/>
    </row>
    <row r="168" spans="1:18" s="69" customFormat="1" ht="26.1" customHeight="1">
      <c r="A168" s="178"/>
      <c r="B168" s="179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</row>
    <row r="169" spans="1:18" s="24" customFormat="1" ht="26.1" customHeight="1">
      <c r="A169" s="178"/>
      <c r="B169" s="179"/>
      <c r="K169" s="69"/>
      <c r="L169" s="69"/>
      <c r="M169" s="69"/>
      <c r="N169" s="69"/>
      <c r="O169" s="69"/>
      <c r="P169" s="69"/>
      <c r="Q169" s="69"/>
      <c r="R169" s="69"/>
    </row>
    <row r="170" spans="1:18" s="69" customFormat="1" ht="26.1" customHeight="1">
      <c r="A170" s="178"/>
      <c r="B170" s="179"/>
      <c r="C170" s="24"/>
      <c r="D170" s="24"/>
      <c r="E170" s="24"/>
      <c r="F170" s="24"/>
      <c r="G170" s="24"/>
      <c r="H170" s="24"/>
      <c r="I170" s="24"/>
      <c r="J170" s="24"/>
    </row>
    <row r="171" spans="1:18" s="24" customFormat="1" ht="26.1" customHeight="1">
      <c r="A171" s="178"/>
      <c r="B171" s="179"/>
      <c r="K171" s="69"/>
      <c r="L171" s="69"/>
      <c r="M171" s="69"/>
      <c r="N171" s="69"/>
      <c r="O171" s="69"/>
      <c r="P171" s="69"/>
      <c r="Q171" s="175"/>
      <c r="R171" s="175"/>
    </row>
    <row r="172" spans="1:18" s="69" customFormat="1" ht="32.25" customHeight="1">
      <c r="A172" s="181"/>
      <c r="B172" s="181"/>
      <c r="C172" s="24"/>
      <c r="D172" s="24"/>
      <c r="E172" s="24"/>
      <c r="F172" s="24"/>
      <c r="G172" s="24"/>
      <c r="H172" s="24"/>
      <c r="I172" s="24"/>
      <c r="J172" s="24"/>
      <c r="Q172" s="24"/>
      <c r="R172" s="24"/>
    </row>
    <row r="173" spans="1:18" s="69" customFormat="1" ht="26.1" customHeight="1">
      <c r="A173" s="181"/>
      <c r="B173" s="182"/>
      <c r="C173" s="24"/>
      <c r="D173" s="24"/>
      <c r="E173" s="24"/>
      <c r="F173" s="24"/>
      <c r="G173" s="24"/>
      <c r="H173" s="24"/>
      <c r="I173" s="24"/>
      <c r="J173" s="24"/>
      <c r="Q173" s="24"/>
      <c r="R173" s="24"/>
    </row>
    <row r="174" spans="1:18" s="24" customFormat="1" ht="26.1" customHeight="1">
      <c r="A174" s="183"/>
      <c r="B174" s="184"/>
      <c r="K174" s="175"/>
      <c r="L174" s="175"/>
      <c r="M174" s="175"/>
      <c r="N174" s="175"/>
      <c r="O174" s="175"/>
      <c r="P174" s="175"/>
      <c r="Q174" s="69"/>
      <c r="R174" s="69"/>
    </row>
    <row r="175" spans="1:18" s="24" customFormat="1" ht="26.1" customHeight="1">
      <c r="A175" s="183"/>
      <c r="B175" s="184"/>
    </row>
    <row r="176" spans="1:18" s="24" customFormat="1" ht="26.1" customHeight="1">
      <c r="A176" s="183"/>
      <c r="B176" s="184"/>
      <c r="Q176" s="69"/>
      <c r="R176" s="69"/>
    </row>
    <row r="177" spans="1:18" s="69" customFormat="1" ht="26.1" customHeight="1">
      <c r="A177" s="185"/>
      <c r="B177" s="186"/>
      <c r="C177" s="24"/>
      <c r="D177" s="24"/>
      <c r="E177" s="24"/>
      <c r="F177" s="24"/>
      <c r="G177" s="24"/>
      <c r="H177" s="24"/>
      <c r="I177" s="24"/>
      <c r="J177" s="24"/>
      <c r="Q177" s="24"/>
      <c r="R177" s="24"/>
    </row>
    <row r="178" spans="1:18" s="69" customFormat="1" ht="26.1" customHeight="1">
      <c r="A178" s="187"/>
      <c r="B178" s="187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</row>
    <row r="179" spans="1:18" s="69" customFormat="1" ht="26.1" customHeight="1">
      <c r="A179" s="185"/>
      <c r="B179" s="185"/>
      <c r="C179" s="24"/>
      <c r="D179" s="24"/>
      <c r="E179" s="24"/>
      <c r="F179" s="24"/>
      <c r="G179" s="24"/>
      <c r="H179" s="24"/>
      <c r="I179" s="24"/>
      <c r="J179" s="24"/>
      <c r="Q179" s="24"/>
      <c r="R179" s="24"/>
    </row>
    <row r="180" spans="1:18" s="24" customFormat="1" ht="26.1" customHeight="1">
      <c r="A180" s="185"/>
      <c r="B180" s="185"/>
      <c r="Q180" s="69"/>
      <c r="R180" s="69"/>
    </row>
    <row r="181" spans="1:18" s="69" customFormat="1" ht="26.1" customHeight="1">
      <c r="A181" s="188"/>
      <c r="B181" s="189"/>
      <c r="C181" s="24"/>
      <c r="D181" s="24"/>
      <c r="E181" s="24"/>
      <c r="F181" s="24"/>
      <c r="G181" s="24"/>
      <c r="H181" s="24"/>
      <c r="I181" s="24"/>
      <c r="J181" s="24"/>
      <c r="Q181" s="24"/>
      <c r="R181" s="24"/>
    </row>
    <row r="182" spans="1:18" s="69" customFormat="1" ht="26.1" customHeight="1">
      <c r="A182" s="188"/>
      <c r="B182" s="188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</row>
    <row r="183" spans="1:18" s="24" customFormat="1" ht="26.1" customHeight="1">
      <c r="A183" s="176"/>
      <c r="B183" s="177"/>
      <c r="K183" s="69"/>
      <c r="L183" s="69"/>
      <c r="M183" s="69"/>
      <c r="N183" s="69"/>
      <c r="O183" s="69"/>
      <c r="P183" s="69"/>
      <c r="Q183" s="69"/>
      <c r="R183" s="69"/>
    </row>
    <row r="184" spans="1:18" s="69" customFormat="1" ht="26.1" customHeight="1">
      <c r="A184" s="170"/>
      <c r="B184" s="170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</row>
    <row r="185" spans="1:18" s="24" customFormat="1" ht="26.1" customHeight="1">
      <c r="A185" s="170"/>
      <c r="B185" s="171"/>
      <c r="K185" s="69"/>
      <c r="L185" s="69"/>
      <c r="M185" s="69"/>
      <c r="N185" s="69"/>
      <c r="O185" s="69"/>
      <c r="P185" s="69"/>
    </row>
    <row r="186" spans="1:18" s="24" customFormat="1" ht="26.1" customHeight="1">
      <c r="A186" s="170"/>
      <c r="B186" s="170"/>
      <c r="K186" s="69"/>
      <c r="L186" s="69"/>
      <c r="M186" s="69"/>
      <c r="N186" s="69"/>
      <c r="O186" s="69"/>
      <c r="P186" s="69"/>
    </row>
    <row r="187" spans="1:18" s="69" customFormat="1" ht="26.1" customHeight="1">
      <c r="A187" s="170"/>
      <c r="B187" s="171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</row>
    <row r="188" spans="1:18" s="69" customFormat="1" ht="26.1" customHeight="1">
      <c r="A188" s="170"/>
      <c r="B188" s="170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</row>
    <row r="189" spans="1:18" s="69" customFormat="1" ht="26.1" customHeight="1">
      <c r="A189" s="170"/>
      <c r="B189" s="171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</row>
    <row r="190" spans="1:18" s="24" customFormat="1" ht="26.1" customHeight="1">
      <c r="A190" s="170"/>
      <c r="B190" s="171"/>
      <c r="K190" s="69"/>
      <c r="L190" s="69"/>
      <c r="M190" s="69"/>
      <c r="N190" s="69"/>
      <c r="O190" s="69"/>
      <c r="P190" s="69"/>
    </row>
    <row r="191" spans="1:18" s="69" customFormat="1" ht="26.1" customHeight="1">
      <c r="A191" s="170"/>
      <c r="B191" s="170"/>
      <c r="C191" s="24"/>
      <c r="D191" s="24"/>
      <c r="E191" s="24"/>
      <c r="F191" s="24"/>
      <c r="G191" s="24"/>
      <c r="H191" s="24"/>
      <c r="I191" s="24"/>
      <c r="J191" s="24"/>
    </row>
    <row r="192" spans="1:18" s="69" customFormat="1" ht="26.1" customHeight="1">
      <c r="A192" s="170"/>
      <c r="B192" s="170"/>
      <c r="C192" s="24"/>
      <c r="D192" s="24"/>
      <c r="E192" s="24"/>
      <c r="F192" s="24"/>
      <c r="G192" s="24"/>
      <c r="H192" s="24"/>
      <c r="I192" s="24"/>
      <c r="J192" s="24"/>
    </row>
    <row r="193" spans="1:18" s="24" customFormat="1" ht="26.1" customHeight="1">
      <c r="A193" s="170"/>
      <c r="B193" s="170"/>
    </row>
    <row r="194" spans="1:18" s="69" customFormat="1" ht="26.1" customHeight="1">
      <c r="A194" s="170"/>
      <c r="B194" s="171"/>
      <c r="C194" s="24"/>
      <c r="D194" s="24"/>
      <c r="E194" s="24"/>
      <c r="F194" s="24"/>
      <c r="G194" s="24"/>
      <c r="H194" s="24"/>
      <c r="I194" s="24"/>
      <c r="J194" s="24"/>
    </row>
    <row r="195" spans="1:18" s="69" customFormat="1" ht="26.1" customHeight="1">
      <c r="A195" s="170"/>
      <c r="B195" s="171"/>
      <c r="C195" s="24"/>
      <c r="D195" s="24"/>
      <c r="E195" s="24"/>
      <c r="F195" s="24"/>
      <c r="G195" s="24"/>
      <c r="H195" s="24"/>
      <c r="I195" s="24"/>
      <c r="J195" s="24"/>
      <c r="Q195" s="24"/>
      <c r="R195" s="24"/>
    </row>
    <row r="196" spans="1:18" s="24" customFormat="1" ht="26.1" customHeight="1">
      <c r="A196" s="170"/>
      <c r="B196" s="171"/>
    </row>
    <row r="197" spans="1:18" s="69" customFormat="1" ht="44.25" customHeight="1">
      <c r="A197" s="170"/>
      <c r="B197" s="170"/>
      <c r="C197" s="24"/>
      <c r="D197" s="24"/>
      <c r="E197" s="24"/>
      <c r="F197" s="24"/>
      <c r="G197" s="24"/>
      <c r="H197" s="24"/>
      <c r="I197" s="24"/>
      <c r="J197" s="24"/>
    </row>
    <row r="198" spans="1:18" s="24" customFormat="1" ht="44.25" customHeight="1">
      <c r="A198" s="170"/>
      <c r="B198" s="171"/>
      <c r="Q198" s="69"/>
      <c r="R198" s="69"/>
    </row>
    <row r="199" spans="1:18" s="69" customFormat="1" ht="26.1" customHeight="1">
      <c r="A199" s="170"/>
      <c r="B199" s="171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</row>
    <row r="200" spans="1:18" s="69" customFormat="1" ht="26.1" customHeight="1">
      <c r="A200" s="170"/>
      <c r="B200" s="170"/>
      <c r="C200" s="24"/>
      <c r="D200" s="24"/>
      <c r="E200" s="24"/>
      <c r="F200" s="24"/>
      <c r="G200" s="24"/>
      <c r="H200" s="24"/>
      <c r="I200" s="24"/>
      <c r="J200" s="24"/>
      <c r="Q200" s="24"/>
      <c r="R200" s="24"/>
    </row>
    <row r="201" spans="1:18" s="69" customFormat="1" ht="26.1" customHeight="1">
      <c r="A201" s="170"/>
      <c r="B201" s="171"/>
      <c r="C201" s="24"/>
      <c r="D201" s="24"/>
      <c r="E201" s="24"/>
      <c r="F201" s="24"/>
      <c r="G201" s="24"/>
      <c r="H201" s="24"/>
      <c r="I201" s="24"/>
      <c r="J201" s="24"/>
    </row>
    <row r="202" spans="1:18" s="69" customFormat="1" ht="41.25" customHeight="1">
      <c r="A202" s="170"/>
      <c r="B202" s="170"/>
      <c r="C202" s="24"/>
      <c r="D202" s="24"/>
      <c r="E202" s="24"/>
      <c r="F202" s="24"/>
      <c r="G202" s="24"/>
      <c r="H202" s="24"/>
      <c r="I202" s="24"/>
      <c r="J202" s="24"/>
    </row>
    <row r="203" spans="1:18" s="69" customFormat="1" ht="26.1" customHeight="1">
      <c r="A203" s="170"/>
      <c r="B203" s="170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</row>
    <row r="204" spans="1:18" s="24" customFormat="1" ht="26.1" customHeight="1">
      <c r="A204" s="170"/>
      <c r="B204" s="171"/>
      <c r="K204" s="69"/>
      <c r="L204" s="69"/>
      <c r="M204" s="69"/>
      <c r="N204" s="69"/>
      <c r="O204" s="69"/>
      <c r="P204" s="69"/>
      <c r="Q204" s="69"/>
      <c r="R204" s="69"/>
    </row>
    <row r="205" spans="1:18" s="69" customFormat="1" ht="26.1" customHeight="1">
      <c r="A205" s="170"/>
      <c r="B205" s="171"/>
      <c r="C205" s="24"/>
      <c r="D205" s="24"/>
      <c r="E205" s="24"/>
      <c r="F205" s="24"/>
      <c r="G205" s="24"/>
      <c r="H205" s="24"/>
      <c r="I205" s="24"/>
      <c r="J205" s="24"/>
    </row>
    <row r="206" spans="1:18" s="24" customFormat="1" ht="26.1" customHeight="1">
      <c r="A206" s="170"/>
      <c r="B206" s="171"/>
    </row>
    <row r="207" spans="1:18" s="69" customFormat="1" ht="33.75" customHeight="1">
      <c r="A207" s="170"/>
      <c r="B207" s="170"/>
      <c r="C207" s="24"/>
      <c r="D207" s="24"/>
      <c r="E207" s="24"/>
      <c r="F207" s="24"/>
      <c r="G207" s="24"/>
      <c r="H207" s="24"/>
      <c r="I207" s="24"/>
      <c r="J207" s="24"/>
    </row>
    <row r="208" spans="1:18" s="69" customFormat="1" ht="41.25" customHeight="1">
      <c r="A208" s="170"/>
      <c r="B208" s="171"/>
      <c r="C208" s="24"/>
      <c r="D208" s="24"/>
      <c r="E208" s="24"/>
      <c r="F208" s="24"/>
      <c r="G208" s="24"/>
      <c r="H208" s="24"/>
      <c r="I208" s="24"/>
      <c r="J208" s="24"/>
      <c r="Q208" s="24"/>
      <c r="R208" s="24"/>
    </row>
    <row r="209" spans="1:18" s="24" customFormat="1" ht="26.1" customHeight="1">
      <c r="A209" s="170"/>
      <c r="B209" s="171"/>
      <c r="Q209" s="69"/>
      <c r="R209" s="69"/>
    </row>
    <row r="210" spans="1:18" s="24" customFormat="1" ht="26.1" customHeight="1">
      <c r="A210" s="170"/>
      <c r="B210" s="170"/>
      <c r="K210" s="69"/>
      <c r="L210" s="69"/>
      <c r="M210" s="69"/>
      <c r="N210" s="69"/>
      <c r="O210" s="69"/>
      <c r="P210" s="69"/>
      <c r="Q210" s="69"/>
      <c r="R210" s="69"/>
    </row>
    <row r="211" spans="1:18" s="24" customFormat="1" ht="26.1" customHeight="1">
      <c r="A211" s="176"/>
      <c r="B211" s="177"/>
      <c r="Q211" s="69"/>
      <c r="R211" s="69"/>
    </row>
    <row r="212" spans="1:18" s="24" customFormat="1" ht="26.1" customHeight="1">
      <c r="A212" s="170"/>
      <c r="B212" s="171"/>
      <c r="K212" s="69"/>
      <c r="L212" s="69"/>
      <c r="M212" s="69"/>
      <c r="N212" s="69"/>
      <c r="O212" s="69"/>
      <c r="P212" s="69"/>
      <c r="Q212" s="69"/>
      <c r="R212" s="69"/>
    </row>
    <row r="213" spans="1:18" s="24" customFormat="1" ht="26.1" customHeight="1">
      <c r="A213" s="170"/>
      <c r="B213" s="170"/>
      <c r="K213" s="69"/>
      <c r="L213" s="69"/>
      <c r="M213" s="69"/>
      <c r="N213" s="69"/>
      <c r="O213" s="69"/>
      <c r="P213" s="69"/>
      <c r="Q213" s="69"/>
      <c r="R213" s="69"/>
    </row>
    <row r="214" spans="1:18" s="24" customFormat="1" ht="26.1" customHeight="1">
      <c r="A214" s="170"/>
      <c r="B214" s="171"/>
      <c r="K214" s="69"/>
      <c r="L214" s="69"/>
      <c r="M214" s="69"/>
      <c r="N214" s="69"/>
      <c r="O214" s="69"/>
      <c r="P214" s="69"/>
    </row>
    <row r="215" spans="1:18" s="69" customFormat="1" ht="26.1" customHeight="1">
      <c r="A215" s="170"/>
      <c r="B215" s="170"/>
      <c r="C215" s="24"/>
      <c r="D215" s="24"/>
      <c r="E215" s="24"/>
      <c r="F215" s="24"/>
      <c r="G215" s="24"/>
      <c r="H215" s="24"/>
      <c r="I215" s="24"/>
      <c r="J215" s="24"/>
    </row>
    <row r="216" spans="1:18" s="24" customFormat="1" ht="26.1" customHeight="1">
      <c r="A216" s="170"/>
      <c r="B216" s="171"/>
      <c r="K216" s="69"/>
      <c r="L216" s="69"/>
      <c r="M216" s="69"/>
      <c r="N216" s="69"/>
      <c r="O216" s="69"/>
      <c r="P216" s="69"/>
    </row>
    <row r="217" spans="1:18" s="24" customFormat="1" ht="26.1" customHeight="1">
      <c r="A217" s="170"/>
      <c r="B217" s="171"/>
      <c r="Q217" s="69"/>
      <c r="R217" s="69"/>
    </row>
    <row r="218" spans="1:18" s="69" customFormat="1" ht="26.1" customHeight="1">
      <c r="A218" s="170"/>
      <c r="B218" s="171"/>
      <c r="C218" s="24"/>
      <c r="D218" s="24"/>
      <c r="E218" s="24"/>
      <c r="F218" s="24"/>
      <c r="G218" s="24"/>
      <c r="H218" s="24"/>
      <c r="I218" s="24"/>
      <c r="J218" s="24"/>
    </row>
    <row r="219" spans="1:18" s="69" customFormat="1" ht="26.1" customHeight="1">
      <c r="A219" s="170"/>
      <c r="B219" s="171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</row>
    <row r="220" spans="1:18" s="69" customFormat="1" ht="26.1" customHeight="1">
      <c r="A220" s="170"/>
      <c r="B220" s="171"/>
      <c r="C220" s="24"/>
      <c r="D220" s="24"/>
      <c r="E220" s="24"/>
      <c r="F220" s="24"/>
      <c r="G220" s="24"/>
      <c r="H220" s="24"/>
      <c r="I220" s="24"/>
      <c r="J220" s="24"/>
      <c r="Q220" s="24"/>
      <c r="R220" s="24"/>
    </row>
    <row r="221" spans="1:18" s="69" customFormat="1" ht="26.1" customHeight="1">
      <c r="A221" s="170"/>
      <c r="B221" s="170"/>
      <c r="C221" s="24"/>
      <c r="D221" s="24"/>
      <c r="E221" s="24"/>
      <c r="F221" s="24"/>
      <c r="G221" s="24"/>
      <c r="H221" s="24"/>
      <c r="I221" s="24"/>
      <c r="J221" s="24"/>
      <c r="Q221" s="24"/>
      <c r="R221" s="24"/>
    </row>
    <row r="222" spans="1:18" s="69" customFormat="1" ht="26.1" customHeight="1">
      <c r="A222" s="170"/>
      <c r="B222" s="171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</row>
    <row r="223" spans="1:18" s="24" customFormat="1" ht="26.1" customHeight="1">
      <c r="A223" s="170"/>
      <c r="B223" s="170"/>
    </row>
    <row r="224" spans="1:18" s="69" customFormat="1" ht="26.1" customHeight="1">
      <c r="A224" s="170"/>
      <c r="B224" s="171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</row>
    <row r="225" spans="1:18" s="69" customFormat="1" ht="26.1" customHeight="1">
      <c r="A225" s="170"/>
      <c r="B225" s="171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</row>
    <row r="226" spans="1:18" s="123" customFormat="1" ht="26.1" customHeight="1">
      <c r="A226" s="170"/>
      <c r="B226" s="170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 s="69" customFormat="1" ht="26.1" customHeight="1">
      <c r="A227" s="170"/>
      <c r="B227" s="170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</row>
    <row r="228" spans="1:18" s="69" customFormat="1" ht="26.1" customHeight="1">
      <c r="A228" s="170"/>
      <c r="B228" s="170"/>
      <c r="C228" s="24"/>
      <c r="D228" s="24"/>
      <c r="E228" s="24"/>
      <c r="F228" s="24"/>
      <c r="G228" s="24"/>
      <c r="H228" s="24"/>
      <c r="I228" s="24"/>
      <c r="J228" s="24"/>
    </row>
    <row r="229" spans="1:18" s="69" customFormat="1" ht="26.1" customHeight="1">
      <c r="A229" s="170"/>
      <c r="B229" s="170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</row>
    <row r="230" spans="1:18" s="24" customFormat="1" ht="26.1" customHeight="1">
      <c r="A230" s="170"/>
      <c r="B230" s="170"/>
      <c r="Q230" s="69"/>
      <c r="R230" s="69"/>
    </row>
    <row r="231" spans="1:18" s="69" customFormat="1" ht="26.1" customHeight="1">
      <c r="A231" s="170"/>
      <c r="B231" s="170"/>
      <c r="C231" s="24"/>
      <c r="D231" s="24"/>
      <c r="E231" s="24"/>
      <c r="F231" s="24"/>
      <c r="G231" s="24"/>
      <c r="H231" s="24"/>
      <c r="I231" s="24"/>
      <c r="J231" s="24"/>
    </row>
    <row r="232" spans="1:18" s="24" customFormat="1" ht="26.1" customHeight="1">
      <c r="A232" s="170"/>
      <c r="B232" s="171"/>
      <c r="K232" s="69"/>
      <c r="L232" s="69"/>
      <c r="M232" s="69"/>
      <c r="N232" s="69"/>
      <c r="O232" s="69"/>
      <c r="P232" s="69"/>
      <c r="Q232" s="69"/>
      <c r="R232" s="69"/>
    </row>
    <row r="233" spans="1:18" s="24" customFormat="1" ht="31.5" customHeight="1">
      <c r="A233" s="170"/>
      <c r="B233" s="170"/>
      <c r="K233" s="69"/>
      <c r="L233" s="69"/>
      <c r="M233" s="69"/>
      <c r="N233" s="69"/>
      <c r="O233" s="69"/>
      <c r="P233" s="69"/>
    </row>
    <row r="234" spans="1:18" s="24" customFormat="1" ht="26.1" customHeight="1">
      <c r="A234" s="170"/>
      <c r="B234" s="170"/>
      <c r="K234" s="69"/>
      <c r="L234" s="69"/>
      <c r="M234" s="69"/>
      <c r="N234" s="69"/>
      <c r="O234" s="69"/>
      <c r="P234" s="69"/>
      <c r="Q234" s="69"/>
      <c r="R234" s="69"/>
    </row>
    <row r="235" spans="1:18" s="69" customFormat="1" ht="26.1" customHeight="1">
      <c r="A235" s="170"/>
      <c r="B235" s="171"/>
      <c r="C235" s="24"/>
      <c r="D235" s="24"/>
      <c r="E235" s="24"/>
      <c r="F235" s="24"/>
      <c r="G235" s="24"/>
      <c r="H235" s="24"/>
      <c r="I235" s="24"/>
      <c r="J235" s="24"/>
    </row>
    <row r="236" spans="1:18" s="24" customFormat="1" ht="26.1" customHeight="1">
      <c r="A236" s="170"/>
      <c r="B236" s="171"/>
      <c r="Q236" s="123"/>
      <c r="R236" s="123"/>
    </row>
    <row r="237" spans="1:18" s="69" customFormat="1" ht="26.1" customHeight="1">
      <c r="A237" s="170"/>
      <c r="B237" s="171"/>
      <c r="C237" s="24"/>
      <c r="D237" s="24"/>
      <c r="E237" s="24"/>
      <c r="F237" s="24"/>
      <c r="G237" s="24"/>
      <c r="H237" s="24"/>
      <c r="I237" s="24"/>
      <c r="J237" s="24"/>
      <c r="K237" s="190" t="e">
        <f>#REF!</f>
        <v>#REF!</v>
      </c>
    </row>
    <row r="238" spans="1:18" s="69" customFormat="1" ht="26.1" customHeight="1">
      <c r="A238" s="170"/>
      <c r="B238" s="171"/>
      <c r="C238" s="24"/>
      <c r="D238" s="24"/>
      <c r="E238" s="24"/>
      <c r="F238" s="24"/>
      <c r="G238" s="24"/>
      <c r="H238" s="24"/>
      <c r="I238" s="24"/>
      <c r="J238" s="24"/>
    </row>
    <row r="239" spans="1:18" s="69" customFormat="1" ht="26.1" customHeight="1">
      <c r="A239" s="170"/>
      <c r="B239" s="171"/>
      <c r="C239" s="24"/>
      <c r="D239" s="24"/>
      <c r="E239" s="24"/>
      <c r="F239" s="24"/>
      <c r="G239" s="24"/>
      <c r="H239" s="24"/>
      <c r="I239" s="24"/>
      <c r="J239" s="24"/>
      <c r="K239" s="123"/>
      <c r="L239" s="123"/>
      <c r="M239" s="123"/>
      <c r="N239" s="123"/>
      <c r="O239" s="123"/>
      <c r="P239" s="123"/>
    </row>
    <row r="240" spans="1:18" s="24" customFormat="1" ht="26.1" customHeight="1">
      <c r="A240" s="170"/>
      <c r="B240" s="170"/>
      <c r="K240" s="69"/>
      <c r="L240" s="69"/>
      <c r="M240" s="69"/>
      <c r="N240" s="69"/>
      <c r="O240" s="69"/>
      <c r="P240" s="69"/>
    </row>
    <row r="241" spans="1:18" s="69" customFormat="1" ht="26.1" customHeight="1">
      <c r="A241" s="170"/>
      <c r="B241" s="171"/>
      <c r="C241" s="24"/>
      <c r="D241" s="24"/>
      <c r="E241" s="24"/>
      <c r="F241" s="24"/>
      <c r="G241" s="24"/>
      <c r="H241" s="24"/>
      <c r="I241" s="24"/>
      <c r="J241" s="24"/>
    </row>
    <row r="242" spans="1:18" s="24" customFormat="1" ht="26.1" customHeight="1">
      <c r="A242" s="170"/>
      <c r="B242" s="171"/>
      <c r="K242" s="69"/>
      <c r="L242" s="69"/>
      <c r="M242" s="69"/>
      <c r="N242" s="69"/>
      <c r="O242" s="69"/>
      <c r="P242" s="69"/>
    </row>
    <row r="243" spans="1:18" s="69" customFormat="1" ht="31.5" customHeight="1">
      <c r="A243" s="172"/>
      <c r="B243" s="172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</row>
    <row r="244" spans="1:18" s="69" customFormat="1" ht="26.1" customHeight="1">
      <c r="A244" s="170"/>
      <c r="B244" s="171"/>
      <c r="C244" s="24"/>
      <c r="D244" s="24"/>
      <c r="E244" s="24"/>
      <c r="F244" s="24"/>
      <c r="G244" s="24"/>
      <c r="H244" s="24"/>
      <c r="I244" s="24"/>
      <c r="J244" s="24"/>
      <c r="Q244" s="24"/>
      <c r="R244" s="24"/>
    </row>
    <row r="245" spans="1:18" s="24" customFormat="1" ht="26.1" customHeight="1">
      <c r="A245" s="170"/>
      <c r="B245" s="171"/>
      <c r="Q245" s="69"/>
      <c r="R245" s="69"/>
    </row>
    <row r="246" spans="1:18" s="24" customFormat="1" ht="26.1" customHeight="1">
      <c r="A246" s="170"/>
      <c r="B246" s="171"/>
    </row>
    <row r="247" spans="1:18" s="24" customFormat="1" ht="26.1" customHeight="1">
      <c r="A247" s="170"/>
      <c r="B247" s="170"/>
      <c r="Q247" s="69"/>
      <c r="R247" s="69"/>
    </row>
    <row r="248" spans="1:18" s="69" customFormat="1" ht="26.1" customHeight="1">
      <c r="A248" s="170"/>
      <c r="B248" s="171"/>
      <c r="C248" s="24"/>
      <c r="D248" s="24"/>
      <c r="E248" s="24"/>
      <c r="F248" s="24"/>
      <c r="G248" s="24"/>
      <c r="H248" s="24"/>
      <c r="I248" s="24"/>
      <c r="J248" s="24"/>
    </row>
    <row r="249" spans="1:18" s="24" customFormat="1" ht="26.1" customHeight="1">
      <c r="A249" s="170"/>
      <c r="B249" s="170"/>
      <c r="Q249" s="69"/>
      <c r="R249" s="69"/>
    </row>
    <row r="250" spans="1:18" s="69" customFormat="1" ht="26.1" customHeight="1">
      <c r="A250" s="170"/>
      <c r="B250" s="170"/>
      <c r="C250" s="24"/>
      <c r="D250" s="24"/>
      <c r="E250" s="24"/>
      <c r="F250" s="24"/>
      <c r="G250" s="24"/>
      <c r="H250" s="24"/>
      <c r="I250" s="24"/>
      <c r="J250" s="24"/>
      <c r="Q250" s="24"/>
      <c r="R250" s="24"/>
    </row>
    <row r="251" spans="1:18" s="69" customFormat="1" ht="26.1" customHeight="1">
      <c r="A251" s="191"/>
      <c r="B251" s="191"/>
      <c r="C251" s="24"/>
      <c r="D251" s="24"/>
      <c r="E251" s="24"/>
      <c r="F251" s="24"/>
      <c r="G251" s="24"/>
      <c r="H251" s="24"/>
      <c r="I251" s="24"/>
      <c r="J251" s="24"/>
    </row>
    <row r="252" spans="1:18" s="24" customFormat="1" ht="26.1" customHeight="1">
      <c r="A252" s="191"/>
      <c r="B252" s="192"/>
      <c r="K252" s="69"/>
      <c r="L252" s="69"/>
      <c r="M252" s="69"/>
      <c r="N252" s="69"/>
      <c r="O252" s="69"/>
      <c r="P252" s="69"/>
    </row>
    <row r="253" spans="1:18" s="69" customFormat="1" ht="26.1" customHeight="1">
      <c r="A253" s="191"/>
      <c r="B253" s="191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</row>
    <row r="254" spans="1:18" s="69" customFormat="1" ht="26.1" customHeight="1">
      <c r="A254" s="191"/>
      <c r="B254" s="192"/>
      <c r="C254" s="24"/>
      <c r="D254" s="24"/>
      <c r="E254" s="24"/>
      <c r="F254" s="24"/>
      <c r="G254" s="24"/>
      <c r="H254" s="24"/>
      <c r="I254" s="24"/>
      <c r="J254" s="24"/>
    </row>
    <row r="255" spans="1:18" s="24" customFormat="1" ht="26.1" customHeight="1">
      <c r="A255" s="191"/>
      <c r="B255" s="192"/>
    </row>
    <row r="256" spans="1:18" s="69" customFormat="1" ht="26.1" customHeight="1">
      <c r="A256" s="191"/>
      <c r="B256" s="192"/>
      <c r="C256" s="24"/>
      <c r="D256" s="24"/>
      <c r="E256" s="24"/>
      <c r="F256" s="24"/>
      <c r="G256" s="24"/>
      <c r="H256" s="24"/>
      <c r="I256" s="24"/>
      <c r="J256" s="24"/>
      <c r="Q256" s="24"/>
      <c r="R256" s="24"/>
    </row>
    <row r="257" spans="1:18" s="69" customFormat="1" ht="26.1" customHeight="1">
      <c r="A257" s="191"/>
      <c r="B257" s="191"/>
      <c r="C257" s="24"/>
      <c r="D257" s="24"/>
      <c r="E257" s="24"/>
      <c r="F257" s="24"/>
      <c r="G257" s="24"/>
      <c r="H257" s="24"/>
      <c r="I257" s="24"/>
      <c r="J257" s="24"/>
      <c r="Q257" s="24"/>
      <c r="R257" s="24"/>
    </row>
    <row r="258" spans="1:18" s="24" customFormat="1" ht="26.1" customHeight="1">
      <c r="A258" s="191"/>
      <c r="B258" s="192"/>
      <c r="Q258" s="69"/>
      <c r="R258" s="69"/>
    </row>
    <row r="259" spans="1:18" s="69" customFormat="1" ht="26.1" customHeight="1">
      <c r="A259" s="191"/>
      <c r="B259" s="191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</row>
    <row r="260" spans="1:18" s="69" customFormat="1" ht="26.1" customHeight="1">
      <c r="A260" s="191"/>
      <c r="B260" s="192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</row>
    <row r="261" spans="1:18" s="24" customFormat="1" ht="26.1" customHeight="1">
      <c r="A261" s="191"/>
      <c r="B261" s="192"/>
      <c r="K261" s="69"/>
      <c r="L261" s="69"/>
      <c r="M261" s="69"/>
      <c r="N261" s="69"/>
      <c r="O261" s="69"/>
      <c r="P261" s="69"/>
      <c r="Q261" s="69"/>
      <c r="R261" s="69"/>
    </row>
    <row r="262" spans="1:18" s="69" customFormat="1" ht="26.1" customHeight="1">
      <c r="A262" s="191"/>
      <c r="B262" s="191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</row>
    <row r="263" spans="1:18" s="69" customFormat="1" ht="26.1" customHeight="1">
      <c r="A263" s="191"/>
      <c r="B263" s="191"/>
      <c r="C263" s="24"/>
      <c r="D263" s="24"/>
      <c r="E263" s="24"/>
      <c r="F263" s="24"/>
      <c r="G263" s="24"/>
      <c r="H263" s="24"/>
      <c r="I263" s="24"/>
      <c r="J263" s="24"/>
    </row>
    <row r="264" spans="1:18" s="69" customFormat="1" ht="33.75" customHeight="1">
      <c r="A264" s="191"/>
      <c r="B264" s="191"/>
      <c r="C264" s="24"/>
      <c r="D264" s="24"/>
      <c r="E264" s="24"/>
      <c r="F264" s="24"/>
      <c r="G264" s="24"/>
      <c r="H264" s="24"/>
      <c r="I264" s="24"/>
      <c r="J264" s="24"/>
    </row>
    <row r="265" spans="1:18" s="69" customFormat="1" ht="33.75" customHeight="1">
      <c r="A265" s="191"/>
      <c r="B265" s="192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</row>
    <row r="266" spans="1:18" s="24" customFormat="1" ht="26.1" customHeight="1">
      <c r="A266" s="191"/>
      <c r="B266" s="191"/>
      <c r="K266" s="69"/>
      <c r="L266" s="69"/>
      <c r="M266" s="69"/>
      <c r="N266" s="69"/>
      <c r="O266" s="69"/>
      <c r="P266" s="69"/>
      <c r="Q266" s="69"/>
      <c r="R266" s="69"/>
    </row>
    <row r="267" spans="1:18" s="69" customFormat="1" ht="26.1" customHeight="1">
      <c r="A267" s="193"/>
      <c r="B267" s="194"/>
      <c r="C267" s="24"/>
      <c r="D267" s="24"/>
      <c r="E267" s="24"/>
      <c r="F267" s="24"/>
      <c r="G267" s="24"/>
      <c r="H267" s="24"/>
      <c r="I267" s="24"/>
      <c r="J267" s="24"/>
    </row>
    <row r="268" spans="1:18" s="175" customFormat="1" ht="26.1" customHeight="1">
      <c r="A268" s="195"/>
      <c r="B268" s="196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</row>
    <row r="269" spans="1:18" s="69" customFormat="1" ht="33.75" customHeight="1">
      <c r="A269" s="195"/>
      <c r="B269" s="195"/>
      <c r="C269" s="24"/>
      <c r="D269" s="24"/>
      <c r="E269" s="24"/>
      <c r="F269" s="24"/>
      <c r="G269" s="24"/>
      <c r="H269" s="24"/>
      <c r="I269" s="24"/>
      <c r="J269" s="24"/>
    </row>
    <row r="270" spans="1:18" s="24" customFormat="1" ht="29.25" customHeight="1">
      <c r="A270" s="191"/>
      <c r="B270" s="192"/>
      <c r="K270" s="69"/>
      <c r="L270" s="69"/>
      <c r="M270" s="69"/>
      <c r="N270" s="69"/>
      <c r="O270" s="69"/>
      <c r="P270" s="69"/>
      <c r="Q270" s="69"/>
      <c r="R270" s="69"/>
    </row>
    <row r="271" spans="1:18" s="69" customFormat="1" ht="43.5" customHeight="1">
      <c r="A271" s="191"/>
      <c r="B271" s="192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</row>
    <row r="272" spans="1:18" s="24" customFormat="1" ht="26.1" customHeight="1">
      <c r="A272" s="191"/>
      <c r="B272" s="191"/>
      <c r="K272" s="69"/>
      <c r="L272" s="69"/>
      <c r="M272" s="69"/>
      <c r="N272" s="69"/>
      <c r="O272" s="69"/>
      <c r="P272" s="69"/>
      <c r="Q272" s="69"/>
      <c r="R272" s="69"/>
    </row>
    <row r="273" spans="1:18" s="24" customFormat="1" ht="26.1" customHeight="1">
      <c r="A273" s="197"/>
      <c r="B273" s="198"/>
      <c r="K273" s="69"/>
      <c r="L273" s="69"/>
      <c r="M273" s="69"/>
      <c r="N273" s="69"/>
      <c r="O273" s="69"/>
      <c r="P273" s="69"/>
      <c r="Q273" s="69"/>
      <c r="R273" s="69"/>
    </row>
    <row r="274" spans="1:18" s="24" customFormat="1" ht="26.1" customHeight="1">
      <c r="A274" s="185"/>
      <c r="B274" s="186"/>
      <c r="Q274" s="69"/>
      <c r="R274" s="69"/>
    </row>
    <row r="275" spans="1:18" s="24" customFormat="1" ht="26.1" customHeight="1">
      <c r="A275" s="185"/>
      <c r="B275" s="185"/>
      <c r="K275" s="69"/>
      <c r="L275" s="69"/>
      <c r="M275" s="69"/>
      <c r="N275" s="69"/>
      <c r="O275" s="69"/>
      <c r="P275" s="69"/>
      <c r="Q275" s="69"/>
      <c r="R275" s="69"/>
    </row>
    <row r="276" spans="1:18" s="24" customFormat="1" ht="26.1" customHeight="1">
      <c r="A276" s="199"/>
      <c r="B276" s="200"/>
      <c r="K276" s="69"/>
      <c r="L276" s="69"/>
      <c r="M276" s="69"/>
      <c r="N276" s="69"/>
      <c r="O276" s="69"/>
      <c r="P276" s="69"/>
    </row>
    <row r="277" spans="1:18" s="24" customFormat="1" ht="26.1" customHeight="1">
      <c r="A277" s="188"/>
      <c r="B277" s="189"/>
      <c r="K277" s="69"/>
      <c r="L277" s="69"/>
      <c r="M277" s="69"/>
      <c r="N277" s="69"/>
      <c r="O277" s="69"/>
      <c r="P277" s="69"/>
      <c r="Q277" s="69"/>
      <c r="R277" s="69"/>
    </row>
    <row r="278" spans="1:18" s="69" customFormat="1" ht="26.1" customHeight="1">
      <c r="A278" s="188"/>
      <c r="B278" s="188"/>
      <c r="C278" s="24"/>
      <c r="D278" s="24"/>
      <c r="E278" s="24"/>
      <c r="F278" s="24"/>
      <c r="G278" s="24"/>
      <c r="H278" s="24"/>
      <c r="I278" s="24"/>
      <c r="J278" s="24"/>
      <c r="Q278" s="175"/>
      <c r="R278" s="175"/>
    </row>
    <row r="279" spans="1:18" s="69" customFormat="1" ht="26.1" customHeight="1">
      <c r="A279" s="176"/>
      <c r="B279" s="177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</row>
    <row r="280" spans="1:18" s="69" customFormat="1" ht="26.1" customHeight="1">
      <c r="A280" s="170"/>
      <c r="B280" s="171"/>
      <c r="C280" s="24"/>
      <c r="D280" s="24"/>
      <c r="E280" s="24"/>
      <c r="F280" s="24"/>
      <c r="G280" s="24"/>
      <c r="H280" s="24"/>
      <c r="I280" s="24"/>
      <c r="J280" s="24"/>
      <c r="Q280" s="24"/>
      <c r="R280" s="24"/>
    </row>
    <row r="281" spans="1:18" s="73" customFormat="1" ht="26.1" customHeight="1">
      <c r="A281" s="170"/>
      <c r="B281" s="171"/>
      <c r="C281" s="24"/>
      <c r="D281" s="24"/>
      <c r="E281" s="24"/>
      <c r="F281" s="24"/>
      <c r="G281" s="24"/>
      <c r="H281" s="24"/>
      <c r="I281" s="24"/>
      <c r="J281" s="24"/>
      <c r="K281" s="175"/>
      <c r="L281" s="175"/>
      <c r="M281" s="175"/>
      <c r="N281" s="175"/>
      <c r="O281" s="175"/>
      <c r="P281" s="175"/>
      <c r="Q281" s="69"/>
      <c r="R281" s="69"/>
    </row>
    <row r="282" spans="1:18" s="69" customFormat="1" ht="26.1" customHeight="1">
      <c r="A282" s="170"/>
      <c r="B282" s="171"/>
      <c r="C282" s="24"/>
      <c r="D282" s="24"/>
      <c r="E282" s="24"/>
      <c r="F282" s="24"/>
      <c r="G282" s="24"/>
      <c r="H282" s="24"/>
      <c r="I282" s="24"/>
      <c r="J282" s="24"/>
      <c r="Q282" s="24"/>
      <c r="R282" s="24"/>
    </row>
    <row r="283" spans="1:18" s="24" customFormat="1" ht="26.1" customHeight="1">
      <c r="A283" s="170"/>
      <c r="B283" s="170"/>
    </row>
    <row r="284" spans="1:18" s="69" customFormat="1" ht="26.1" customHeight="1">
      <c r="A284" s="170"/>
      <c r="B284" s="171"/>
      <c r="C284" s="24"/>
      <c r="D284" s="24"/>
      <c r="E284" s="24"/>
      <c r="F284" s="24"/>
      <c r="G284" s="24"/>
      <c r="H284" s="24"/>
      <c r="I284" s="24"/>
      <c r="J284" s="24"/>
      <c r="Q284" s="24"/>
      <c r="R284" s="24"/>
    </row>
    <row r="285" spans="1:18" s="69" customFormat="1" ht="26.1" customHeight="1">
      <c r="A285" s="176"/>
      <c r="B285" s="176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</row>
    <row r="286" spans="1:18" s="24" customFormat="1" ht="26.1" customHeight="1">
      <c r="A286" s="170"/>
      <c r="B286" s="171"/>
    </row>
    <row r="287" spans="1:18" s="69" customFormat="1" ht="26.1" customHeight="1">
      <c r="A287" s="170"/>
      <c r="B287" s="170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 s="69" customFormat="1" ht="26.1" customHeight="1">
      <c r="A288" s="170"/>
      <c r="B288" s="171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</row>
    <row r="289" spans="1:18" s="69" customFormat="1" ht="26.1" customHeight="1">
      <c r="A289" s="170"/>
      <c r="B289" s="170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</row>
    <row r="290" spans="1:18" s="69" customFormat="1" ht="26.1" customHeight="1">
      <c r="A290" s="170"/>
      <c r="B290" s="170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</row>
    <row r="291" spans="1:18" s="69" customFormat="1" ht="26.1" customHeight="1">
      <c r="A291" s="170"/>
      <c r="B291" s="170"/>
      <c r="C291" s="24"/>
      <c r="D291" s="24"/>
      <c r="E291" s="24"/>
      <c r="F291" s="24"/>
      <c r="G291" s="24"/>
      <c r="H291" s="24"/>
      <c r="I291" s="24"/>
      <c r="J291" s="24"/>
      <c r="Q291" s="73"/>
      <c r="R291" s="73"/>
    </row>
    <row r="292" spans="1:18" s="24" customFormat="1" ht="26.1" customHeight="1">
      <c r="A292" s="170"/>
      <c r="B292" s="170"/>
      <c r="K292" s="69"/>
      <c r="L292" s="69"/>
      <c r="M292" s="69"/>
      <c r="N292" s="69"/>
      <c r="O292" s="69"/>
      <c r="P292" s="69"/>
      <c r="Q292" s="69"/>
      <c r="R292" s="69"/>
    </row>
    <row r="293" spans="1:18" s="24" customFormat="1" ht="29.25" customHeight="1">
      <c r="A293" s="170"/>
      <c r="B293" s="170"/>
      <c r="K293" s="69"/>
      <c r="L293" s="69"/>
      <c r="M293" s="69"/>
      <c r="N293" s="69"/>
      <c r="O293" s="69"/>
      <c r="P293" s="69"/>
    </row>
    <row r="294" spans="1:18" s="69" customFormat="1" ht="26.1" customHeight="1">
      <c r="A294" s="170"/>
      <c r="B294" s="170"/>
      <c r="C294" s="24"/>
      <c r="D294" s="24"/>
      <c r="E294" s="24"/>
      <c r="F294" s="24"/>
      <c r="G294" s="24"/>
      <c r="H294" s="24"/>
      <c r="I294" s="24"/>
      <c r="J294" s="24"/>
      <c r="K294" s="73"/>
      <c r="L294" s="73"/>
      <c r="M294" s="73"/>
      <c r="N294" s="73"/>
      <c r="O294" s="73"/>
      <c r="P294" s="73"/>
    </row>
    <row r="295" spans="1:18" s="24" customFormat="1" ht="26.1" customHeight="1">
      <c r="A295" s="170"/>
      <c r="B295" s="171"/>
      <c r="K295" s="69"/>
      <c r="L295" s="69"/>
      <c r="M295" s="69"/>
      <c r="N295" s="69"/>
      <c r="O295" s="69"/>
      <c r="P295" s="69"/>
      <c r="Q295" s="69"/>
      <c r="R295" s="69"/>
    </row>
    <row r="296" spans="1:18" s="69" customFormat="1" ht="26.1" customHeight="1">
      <c r="A296" s="170"/>
      <c r="B296" s="171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</row>
    <row r="297" spans="1:18" s="69" customFormat="1" ht="26.1" customHeight="1">
      <c r="A297" s="176"/>
      <c r="B297" s="177"/>
      <c r="C297" s="24"/>
      <c r="D297" s="24"/>
      <c r="E297" s="24"/>
      <c r="F297" s="24"/>
      <c r="G297" s="24"/>
      <c r="H297" s="24"/>
      <c r="I297" s="24"/>
      <c r="J297" s="24"/>
    </row>
    <row r="298" spans="1:18" s="24" customFormat="1" ht="26.1" customHeight="1">
      <c r="A298" s="176"/>
      <c r="B298" s="177"/>
      <c r="K298" s="69"/>
      <c r="L298" s="69"/>
      <c r="M298" s="69"/>
      <c r="N298" s="69"/>
      <c r="O298" s="69"/>
      <c r="P298" s="69"/>
      <c r="Q298" s="69"/>
      <c r="R298" s="69"/>
    </row>
    <row r="299" spans="1:18" s="24" customFormat="1" ht="26.1" customHeight="1">
      <c r="A299" s="176"/>
      <c r="B299" s="177"/>
      <c r="Q299" s="69"/>
      <c r="R299" s="69"/>
    </row>
    <row r="300" spans="1:18" s="69" customFormat="1" ht="26.1" customHeight="1">
      <c r="A300" s="176"/>
      <c r="B300" s="176"/>
      <c r="C300" s="24"/>
      <c r="D300" s="24"/>
      <c r="E300" s="24"/>
      <c r="F300" s="24"/>
      <c r="G300" s="24"/>
      <c r="H300" s="24"/>
      <c r="I300" s="24"/>
      <c r="J300" s="24"/>
    </row>
    <row r="301" spans="1:18" s="69" customFormat="1" ht="30.75" customHeight="1">
      <c r="A301" s="176"/>
      <c r="B301" s="177"/>
      <c r="C301" s="24"/>
      <c r="D301" s="24"/>
      <c r="E301" s="24"/>
      <c r="F301" s="24"/>
      <c r="G301" s="24"/>
      <c r="H301" s="24"/>
      <c r="I301" s="24"/>
      <c r="J301" s="24"/>
    </row>
    <row r="302" spans="1:18" s="69" customFormat="1" ht="26.1" customHeight="1">
      <c r="A302" s="176"/>
      <c r="B302" s="177"/>
      <c r="C302" s="24"/>
      <c r="D302" s="24"/>
      <c r="E302" s="24"/>
      <c r="F302" s="24"/>
      <c r="G302" s="24"/>
      <c r="H302" s="24"/>
      <c r="I302" s="24"/>
      <c r="J302" s="24"/>
      <c r="Q302" s="24"/>
      <c r="R302" s="24"/>
    </row>
    <row r="303" spans="1:18" s="24" customFormat="1" ht="26.1" customHeight="1">
      <c r="A303" s="201"/>
      <c r="B303" s="201"/>
      <c r="K303" s="69"/>
      <c r="L303" s="69"/>
      <c r="M303" s="69"/>
      <c r="N303" s="69"/>
      <c r="O303" s="69"/>
      <c r="P303" s="69"/>
    </row>
    <row r="304" spans="1:18" s="69" customFormat="1" ht="26.1" customHeight="1">
      <c r="A304" s="201"/>
      <c r="B304" s="202"/>
      <c r="C304" s="24"/>
      <c r="D304" s="24"/>
      <c r="E304" s="24"/>
      <c r="F304" s="24"/>
      <c r="G304" s="24"/>
      <c r="H304" s="24"/>
      <c r="I304" s="24"/>
      <c r="J304" s="24"/>
    </row>
    <row r="305" spans="1:18" s="24" customFormat="1" ht="26.1" customHeight="1">
      <c r="A305" s="176"/>
      <c r="B305" s="177"/>
    </row>
    <row r="306" spans="1:18" s="69" customFormat="1" ht="26.1" customHeight="1">
      <c r="A306" s="176"/>
      <c r="B306" s="177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</row>
    <row r="307" spans="1:18" s="24" customFormat="1" ht="26.1" customHeight="1">
      <c r="A307" s="176"/>
      <c r="B307" s="177"/>
      <c r="K307" s="69"/>
      <c r="L307" s="69"/>
      <c r="M307" s="69"/>
      <c r="N307" s="69"/>
      <c r="O307" s="69"/>
      <c r="P307" s="69"/>
      <c r="Q307" s="69"/>
      <c r="R307" s="69"/>
    </row>
    <row r="308" spans="1:18" s="24" customFormat="1" ht="26.1" customHeight="1">
      <c r="A308" s="176"/>
      <c r="B308" s="177"/>
    </row>
    <row r="309" spans="1:18" s="24" customFormat="1" ht="26.1" customHeight="1">
      <c r="A309" s="176"/>
      <c r="B309" s="176"/>
      <c r="K309" s="69"/>
      <c r="L309" s="69"/>
      <c r="M309" s="69"/>
      <c r="N309" s="69"/>
      <c r="O309" s="69"/>
      <c r="P309" s="69"/>
    </row>
    <row r="310" spans="1:18" s="69" customFormat="1" ht="26.1" customHeight="1">
      <c r="A310" s="176"/>
      <c r="B310" s="176"/>
      <c r="C310" s="24"/>
      <c r="D310" s="24"/>
      <c r="E310" s="24"/>
      <c r="F310" s="24"/>
      <c r="G310" s="24"/>
      <c r="H310" s="24"/>
      <c r="I310" s="24"/>
      <c r="J310" s="24"/>
      <c r="K310" s="190" t="e">
        <f>#REF!</f>
        <v>#REF!</v>
      </c>
    </row>
    <row r="311" spans="1:18" s="24" customFormat="1" ht="26.1" customHeight="1">
      <c r="A311" s="176"/>
      <c r="B311" s="177"/>
      <c r="Q311" s="69"/>
      <c r="R311" s="69"/>
    </row>
    <row r="312" spans="1:18" s="69" customFormat="1" ht="26.1" customHeight="1">
      <c r="A312" s="176"/>
      <c r="B312" s="176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</row>
    <row r="313" spans="1:18" s="69" customFormat="1" ht="40.5" customHeight="1">
      <c r="A313" s="176"/>
      <c r="B313" s="177"/>
      <c r="C313" s="24"/>
      <c r="D313" s="24"/>
      <c r="E313" s="24"/>
      <c r="F313" s="24"/>
      <c r="G313" s="24"/>
      <c r="H313" s="24"/>
      <c r="I313" s="24"/>
      <c r="J313" s="24"/>
      <c r="Q313" s="24"/>
      <c r="R313" s="24"/>
    </row>
    <row r="314" spans="1:18" s="24" customFormat="1" ht="40.5" customHeight="1">
      <c r="A314" s="176"/>
      <c r="B314" s="177"/>
      <c r="K314" s="69"/>
      <c r="L314" s="69"/>
      <c r="M314" s="69"/>
      <c r="N314" s="69"/>
      <c r="O314" s="69"/>
      <c r="P314" s="69"/>
      <c r="Q314" s="69"/>
      <c r="R314" s="69"/>
    </row>
    <row r="315" spans="1:18" s="69" customFormat="1" ht="26.1" customHeight="1">
      <c r="A315" s="176"/>
      <c r="B315" s="176"/>
      <c r="C315" s="24"/>
      <c r="D315" s="24"/>
      <c r="E315" s="24"/>
      <c r="F315" s="24"/>
      <c r="G315" s="24"/>
      <c r="H315" s="24"/>
      <c r="I315" s="24"/>
      <c r="J315" s="24"/>
      <c r="Q315" s="24"/>
      <c r="R315" s="24"/>
    </row>
    <row r="316" spans="1:18" s="69" customFormat="1" ht="26.1" customHeight="1">
      <c r="A316" s="176"/>
      <c r="B316" s="176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</row>
    <row r="317" spans="1:18" s="69" customFormat="1" ht="26.1" customHeight="1">
      <c r="A317" s="176"/>
      <c r="B317" s="177"/>
      <c r="C317" s="24"/>
      <c r="D317" s="24"/>
      <c r="E317" s="24"/>
      <c r="F317" s="24"/>
      <c r="G317" s="24"/>
      <c r="H317" s="24"/>
      <c r="I317" s="24"/>
      <c r="J317" s="24"/>
      <c r="Q317" s="24"/>
      <c r="R317" s="24"/>
    </row>
    <row r="318" spans="1:18" s="24" customFormat="1" ht="26.1" customHeight="1">
      <c r="A318" s="176"/>
      <c r="B318" s="177"/>
    </row>
    <row r="319" spans="1:18" s="24" customFormat="1" ht="33.75" customHeight="1">
      <c r="A319" s="176"/>
      <c r="B319" s="177"/>
      <c r="K319" s="69"/>
      <c r="L319" s="69"/>
      <c r="M319" s="69"/>
      <c r="N319" s="69"/>
      <c r="O319" s="69"/>
      <c r="P319" s="69"/>
    </row>
    <row r="320" spans="1:18" s="24" customFormat="1" ht="33.75" customHeight="1">
      <c r="A320" s="176"/>
      <c r="B320" s="176"/>
      <c r="Q320" s="69"/>
      <c r="R320" s="69"/>
    </row>
    <row r="321" spans="1:18" s="69" customFormat="1" ht="33.75" customHeight="1">
      <c r="A321" s="176"/>
      <c r="B321" s="177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</row>
    <row r="322" spans="1:18" s="69" customFormat="1" ht="26.1" customHeight="1">
      <c r="A322" s="176"/>
      <c r="B322" s="176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</row>
    <row r="323" spans="1:18" s="69" customFormat="1" ht="26.1" customHeight="1">
      <c r="A323" s="176"/>
      <c r="B323" s="177"/>
      <c r="C323" s="24"/>
      <c r="D323" s="24"/>
      <c r="E323" s="24"/>
      <c r="F323" s="24"/>
      <c r="G323" s="24"/>
      <c r="H323" s="24"/>
      <c r="I323" s="24"/>
      <c r="J323" s="24"/>
    </row>
    <row r="324" spans="1:18" s="69" customFormat="1" ht="26.1" customHeight="1">
      <c r="A324" s="176"/>
      <c r="B324" s="176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</row>
    <row r="325" spans="1:18" s="69" customFormat="1" ht="26.1" customHeight="1">
      <c r="A325" s="176"/>
      <c r="B325" s="176"/>
      <c r="C325" s="24"/>
      <c r="D325" s="24"/>
      <c r="E325" s="24"/>
      <c r="F325" s="24"/>
      <c r="G325" s="24"/>
      <c r="H325" s="24"/>
      <c r="I325" s="24"/>
      <c r="J325" s="24"/>
    </row>
    <row r="326" spans="1:18" s="69" customFormat="1" ht="26.1" customHeight="1">
      <c r="A326" s="176"/>
      <c r="B326" s="176"/>
      <c r="C326" s="24"/>
      <c r="D326" s="24"/>
      <c r="E326" s="24"/>
      <c r="F326" s="24"/>
      <c r="G326" s="24"/>
      <c r="H326" s="24"/>
      <c r="I326" s="24"/>
      <c r="J326" s="24"/>
    </row>
    <row r="327" spans="1:18" s="69" customFormat="1" ht="26.1" customHeight="1">
      <c r="A327" s="176"/>
      <c r="B327" s="177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</row>
    <row r="328" spans="1:18" s="69" customFormat="1" ht="26.1" customHeight="1">
      <c r="A328" s="176"/>
      <c r="B328" s="176"/>
      <c r="C328" s="24"/>
      <c r="D328" s="24"/>
      <c r="E328" s="24"/>
      <c r="F328" s="24"/>
      <c r="G328" s="24"/>
      <c r="H328" s="24"/>
      <c r="I328" s="24"/>
      <c r="J328" s="24"/>
      <c r="Q328" s="24"/>
      <c r="R328" s="24"/>
    </row>
    <row r="329" spans="1:18" s="24" customFormat="1" ht="26.1" customHeight="1">
      <c r="A329" s="176"/>
      <c r="B329" s="177"/>
      <c r="K329" s="69"/>
      <c r="L329" s="69"/>
      <c r="M329" s="69"/>
      <c r="N329" s="69"/>
      <c r="O329" s="69"/>
      <c r="P329" s="69"/>
    </row>
    <row r="330" spans="1:18" s="24" customFormat="1" ht="28.5" customHeight="1">
      <c r="A330" s="176"/>
      <c r="B330" s="177"/>
      <c r="K330" s="69"/>
      <c r="L330" s="69"/>
      <c r="M330" s="69"/>
      <c r="N330" s="69"/>
      <c r="O330" s="69"/>
      <c r="P330" s="69"/>
    </row>
    <row r="331" spans="1:18" s="24" customFormat="1" ht="32.25" customHeight="1">
      <c r="A331" s="176"/>
      <c r="B331" s="176"/>
      <c r="Q331" s="69"/>
      <c r="R331" s="69"/>
    </row>
    <row r="332" spans="1:18" s="69" customFormat="1" ht="26.1" customHeight="1">
      <c r="A332" s="176"/>
      <c r="B332" s="177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8" s="69" customFormat="1" ht="26.1" customHeight="1">
      <c r="A333" s="176"/>
      <c r="B333" s="177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</row>
    <row r="334" spans="1:18" s="24" customFormat="1" ht="26.1" customHeight="1">
      <c r="A334" s="176"/>
      <c r="B334" s="177"/>
      <c r="K334" s="69"/>
      <c r="L334" s="69"/>
      <c r="M334" s="69"/>
      <c r="N334" s="69"/>
      <c r="O334" s="69"/>
      <c r="P334" s="69"/>
      <c r="Q334" s="69"/>
      <c r="R334" s="69"/>
    </row>
    <row r="335" spans="1:18" s="69" customFormat="1" ht="26.1" customHeight="1">
      <c r="A335" s="176"/>
      <c r="B335" s="176"/>
      <c r="C335" s="24"/>
      <c r="D335" s="24"/>
      <c r="E335" s="24"/>
      <c r="F335" s="24"/>
      <c r="G335" s="24"/>
      <c r="H335" s="24"/>
      <c r="I335" s="24"/>
      <c r="J335" s="24"/>
    </row>
    <row r="336" spans="1:18" s="24" customFormat="1" ht="26.1" customHeight="1">
      <c r="A336" s="176"/>
      <c r="B336" s="176"/>
      <c r="K336" s="69"/>
      <c r="L336" s="69"/>
      <c r="M336" s="69"/>
      <c r="N336" s="69"/>
      <c r="O336" s="69"/>
      <c r="P336" s="69"/>
      <c r="Q336" s="69"/>
      <c r="R336" s="69"/>
    </row>
    <row r="337" spans="1:18" s="24" customFormat="1" ht="26.1" customHeight="1">
      <c r="A337" s="176"/>
      <c r="B337" s="176"/>
      <c r="K337" s="69"/>
      <c r="L337" s="69"/>
      <c r="M337" s="69"/>
      <c r="N337" s="69"/>
      <c r="O337" s="69"/>
      <c r="P337" s="69"/>
      <c r="Q337" s="69"/>
      <c r="R337" s="69"/>
    </row>
    <row r="338" spans="1:18" s="24" customFormat="1" ht="26.1" customHeight="1">
      <c r="A338" s="176"/>
      <c r="B338" s="177"/>
      <c r="K338" s="69"/>
      <c r="L338" s="69"/>
      <c r="M338" s="69"/>
      <c r="N338" s="69"/>
      <c r="O338" s="69"/>
      <c r="P338" s="69"/>
      <c r="Q338" s="69"/>
      <c r="R338" s="69"/>
    </row>
    <row r="339" spans="1:18" s="69" customFormat="1" ht="26.1" customHeight="1">
      <c r="A339" s="176"/>
      <c r="B339" s="177"/>
      <c r="C339" s="24"/>
      <c r="D339" s="24"/>
      <c r="E339" s="24"/>
      <c r="F339" s="24"/>
      <c r="G339" s="24"/>
      <c r="H339" s="24"/>
      <c r="I339" s="24"/>
      <c r="J339" s="24"/>
      <c r="Q339" s="24"/>
      <c r="R339" s="24"/>
    </row>
    <row r="340" spans="1:18" s="69" customFormat="1" ht="26.1" customHeight="1">
      <c r="A340" s="170"/>
      <c r="B340" s="171"/>
      <c r="C340" s="24"/>
      <c r="D340" s="24"/>
      <c r="E340" s="24"/>
      <c r="F340" s="24"/>
      <c r="G340" s="24"/>
      <c r="H340" s="24"/>
      <c r="I340" s="24"/>
      <c r="J340" s="24"/>
      <c r="Q340" s="24"/>
      <c r="R340" s="24"/>
    </row>
    <row r="341" spans="1:18" s="24" customFormat="1" ht="26.1" customHeight="1">
      <c r="A341" s="170"/>
      <c r="B341" s="171"/>
      <c r="K341" s="69"/>
      <c r="L341" s="69"/>
      <c r="M341" s="69"/>
      <c r="N341" s="69"/>
      <c r="O341" s="69"/>
      <c r="P341" s="69"/>
    </row>
    <row r="342" spans="1:18" s="69" customFormat="1" ht="26.1" customHeight="1">
      <c r="A342" s="170"/>
      <c r="B342" s="171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</row>
    <row r="343" spans="1:18" s="69" customFormat="1" ht="26.1" customHeight="1">
      <c r="A343" s="170"/>
      <c r="B343" s="171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</row>
    <row r="344" spans="1:18" s="73" customFormat="1" ht="31.5" customHeight="1">
      <c r="A344" s="203"/>
      <c r="B344" s="204"/>
      <c r="C344" s="24"/>
      <c r="D344" s="24"/>
      <c r="E344" s="24"/>
      <c r="F344" s="24"/>
      <c r="G344" s="24"/>
      <c r="H344" s="24"/>
      <c r="I344" s="205"/>
      <c r="J344" s="205"/>
      <c r="K344" s="24"/>
      <c r="L344" s="24"/>
      <c r="M344" s="24"/>
      <c r="N344" s="24"/>
      <c r="O344" s="24"/>
      <c r="P344" s="24"/>
      <c r="Q344" s="24"/>
      <c r="R344" s="24"/>
    </row>
    <row r="345" spans="1:18" s="69" customFormat="1" ht="26.1" customHeight="1">
      <c r="A345" s="203"/>
      <c r="B345" s="204"/>
      <c r="C345" s="24"/>
      <c r="D345" s="24"/>
      <c r="E345" s="24"/>
      <c r="F345" s="24"/>
      <c r="G345" s="24"/>
      <c r="H345" s="24"/>
      <c r="I345" s="24"/>
      <c r="J345" s="24"/>
    </row>
    <row r="346" spans="1:18" s="24" customFormat="1" ht="26.1" customHeight="1">
      <c r="A346" s="176"/>
      <c r="B346" s="176"/>
      <c r="K346" s="69"/>
      <c r="L346" s="69"/>
      <c r="M346" s="69"/>
      <c r="N346" s="69"/>
      <c r="O346" s="69"/>
      <c r="P346" s="69"/>
    </row>
    <row r="347" spans="1:18" s="69" customFormat="1" ht="26.1" customHeight="1">
      <c r="A347" s="170"/>
      <c r="B347" s="170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</row>
    <row r="348" spans="1:18" s="24" customFormat="1" ht="26.1" customHeight="1">
      <c r="A348" s="170"/>
      <c r="B348" s="170"/>
      <c r="C348" s="205"/>
      <c r="D348" s="205"/>
      <c r="E348" s="205"/>
      <c r="F348" s="205"/>
      <c r="G348" s="205"/>
      <c r="H348" s="205"/>
      <c r="K348" s="69"/>
      <c r="L348" s="69"/>
      <c r="M348" s="69"/>
      <c r="N348" s="69"/>
      <c r="O348" s="69"/>
      <c r="P348" s="69"/>
    </row>
    <row r="349" spans="1:18" s="69" customFormat="1" ht="42.75" customHeight="1">
      <c r="A349" s="170"/>
      <c r="B349" s="171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</row>
    <row r="350" spans="1:18" s="69" customFormat="1" ht="43.5" customHeight="1">
      <c r="A350" s="170"/>
      <c r="B350" s="171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</row>
    <row r="351" spans="1:18" s="24" customFormat="1" ht="26.1" customHeight="1">
      <c r="A351" s="170"/>
      <c r="B351" s="170"/>
    </row>
    <row r="352" spans="1:18" s="24" customFormat="1" ht="26.1" customHeight="1">
      <c r="A352" s="170"/>
      <c r="B352" s="171"/>
      <c r="K352" s="69"/>
      <c r="L352" s="69"/>
      <c r="M352" s="69"/>
      <c r="N352" s="69"/>
      <c r="O352" s="69"/>
      <c r="P352" s="69"/>
      <c r="Q352" s="69"/>
      <c r="R352" s="69"/>
    </row>
    <row r="353" spans="1:18" s="24" customFormat="1" ht="26.1" customHeight="1">
      <c r="A353" s="170"/>
      <c r="B353" s="170"/>
      <c r="K353" s="69"/>
      <c r="L353" s="69"/>
      <c r="M353" s="69"/>
      <c r="N353" s="69"/>
      <c r="O353" s="69"/>
      <c r="P353" s="69"/>
      <c r="Q353" s="69"/>
      <c r="R353" s="69"/>
    </row>
    <row r="354" spans="1:18" s="175" customFormat="1" ht="26.1" customHeight="1">
      <c r="A354" s="170"/>
      <c r="B354" s="170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73"/>
      <c r="R354" s="73"/>
    </row>
    <row r="355" spans="1:18" s="175" customFormat="1" ht="26.1" customHeight="1">
      <c r="A355" s="170"/>
      <c r="B355" s="170"/>
      <c r="C355" s="24"/>
      <c r="D355" s="24"/>
      <c r="E355" s="24"/>
      <c r="F355" s="24"/>
      <c r="G355" s="24"/>
      <c r="H355" s="24"/>
      <c r="I355" s="24"/>
      <c r="J355" s="24"/>
      <c r="K355" s="69"/>
      <c r="L355" s="69"/>
      <c r="M355" s="69"/>
      <c r="N355" s="69"/>
      <c r="O355" s="69"/>
      <c r="P355" s="69"/>
      <c r="Q355" s="69"/>
      <c r="R355" s="69"/>
    </row>
    <row r="356" spans="1:18" s="24" customFormat="1" ht="26.1" customHeight="1">
      <c r="A356" s="170"/>
      <c r="B356" s="171"/>
      <c r="K356" s="69"/>
      <c r="L356" s="69"/>
      <c r="M356" s="69"/>
      <c r="N356" s="69"/>
      <c r="O356" s="69"/>
      <c r="P356" s="69"/>
    </row>
    <row r="357" spans="1:18" s="69" customFormat="1" ht="26.1" customHeight="1">
      <c r="A357" s="170"/>
      <c r="B357" s="171"/>
      <c r="C357" s="24"/>
      <c r="D357" s="24"/>
      <c r="E357" s="24"/>
      <c r="F357" s="24"/>
      <c r="G357" s="24"/>
      <c r="H357" s="24"/>
      <c r="I357" s="24"/>
      <c r="J357" s="24"/>
      <c r="K357" s="73"/>
      <c r="L357" s="73"/>
      <c r="M357" s="73"/>
      <c r="N357" s="73"/>
      <c r="O357" s="73"/>
      <c r="P357" s="73"/>
    </row>
    <row r="358" spans="1:18" s="69" customFormat="1" ht="26.1" customHeight="1">
      <c r="A358" s="170"/>
      <c r="B358" s="170"/>
      <c r="C358" s="24"/>
      <c r="D358" s="24"/>
      <c r="E358" s="24"/>
      <c r="F358" s="24"/>
      <c r="G358" s="24"/>
      <c r="H358" s="24"/>
      <c r="I358" s="24"/>
      <c r="J358" s="24"/>
      <c r="Q358" s="24"/>
      <c r="R358" s="24"/>
    </row>
    <row r="359" spans="1:18" s="69" customFormat="1" ht="26.1" customHeight="1">
      <c r="A359" s="206"/>
      <c r="B359" s="207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</row>
    <row r="360" spans="1:18" s="69" customFormat="1" ht="26.1" customHeight="1">
      <c r="A360" s="172"/>
      <c r="B360" s="173"/>
      <c r="C360" s="24"/>
      <c r="D360" s="24"/>
      <c r="E360" s="24"/>
      <c r="F360" s="24"/>
      <c r="G360" s="24"/>
      <c r="H360" s="24"/>
      <c r="I360" s="24"/>
      <c r="J360" s="24"/>
    </row>
    <row r="361" spans="1:18" s="69" customFormat="1" ht="26.1" customHeight="1">
      <c r="A361" s="201"/>
      <c r="B361" s="202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</row>
    <row r="362" spans="1:18" s="69" customFormat="1" ht="26.1" customHeight="1">
      <c r="A362" s="172"/>
      <c r="B362" s="173"/>
      <c r="C362" s="24"/>
      <c r="D362" s="24"/>
      <c r="E362" s="24"/>
      <c r="F362" s="24"/>
      <c r="G362" s="24"/>
      <c r="H362" s="24"/>
      <c r="I362" s="24"/>
      <c r="J362" s="24"/>
      <c r="Q362" s="24"/>
      <c r="R362" s="24"/>
    </row>
    <row r="363" spans="1:18" s="69" customFormat="1" ht="26.1" customHeight="1">
      <c r="A363" s="172"/>
      <c r="B363" s="172"/>
      <c r="C363" s="24"/>
      <c r="D363" s="24"/>
      <c r="E363" s="24"/>
      <c r="F363" s="24"/>
      <c r="G363" s="24"/>
      <c r="H363" s="24"/>
      <c r="I363" s="24"/>
      <c r="J363" s="24"/>
      <c r="Q363" s="24"/>
      <c r="R363" s="24"/>
    </row>
    <row r="364" spans="1:18" s="24" customFormat="1" ht="26.1" customHeight="1">
      <c r="A364" s="208"/>
      <c r="B364" s="209"/>
      <c r="Q364" s="175"/>
      <c r="R364" s="175"/>
    </row>
    <row r="365" spans="1:18" s="69" customFormat="1" ht="26.1" customHeight="1">
      <c r="A365" s="176"/>
      <c r="B365" s="176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175"/>
      <c r="R365" s="175"/>
    </row>
    <row r="366" spans="1:18" s="69" customFormat="1" ht="26.1" customHeight="1">
      <c r="A366" s="201"/>
      <c r="B366" s="202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</row>
    <row r="367" spans="1:18" s="69" customFormat="1" ht="26.1" customHeight="1">
      <c r="A367" s="201"/>
      <c r="B367" s="202"/>
      <c r="C367" s="24"/>
      <c r="D367" s="24"/>
      <c r="E367" s="24"/>
      <c r="F367" s="24"/>
      <c r="G367" s="24"/>
      <c r="H367" s="24"/>
      <c r="I367" s="24"/>
      <c r="J367" s="24"/>
      <c r="K367" s="175"/>
      <c r="L367" s="175"/>
      <c r="M367" s="175"/>
      <c r="N367" s="175"/>
      <c r="O367" s="175"/>
      <c r="P367" s="175"/>
    </row>
    <row r="368" spans="1:18" s="24" customFormat="1" ht="26.1" customHeight="1">
      <c r="A368" s="201"/>
      <c r="B368" s="201"/>
      <c r="K368" s="175"/>
      <c r="L368" s="175"/>
      <c r="M368" s="175"/>
      <c r="N368" s="175"/>
      <c r="O368" s="175"/>
      <c r="P368" s="175"/>
      <c r="Q368" s="69"/>
      <c r="R368" s="69"/>
    </row>
    <row r="369" spans="1:18" s="69" customFormat="1" ht="26.1" customHeight="1">
      <c r="A369" s="176"/>
      <c r="B369" s="176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</row>
    <row r="370" spans="1:18" s="69" customFormat="1" ht="26.1" customHeight="1">
      <c r="A370" s="176"/>
      <c r="B370" s="176"/>
      <c r="C370" s="24"/>
      <c r="D370" s="24"/>
      <c r="E370" s="24"/>
      <c r="F370" s="24"/>
      <c r="G370" s="24"/>
      <c r="H370" s="24"/>
      <c r="I370" s="24"/>
      <c r="J370" s="24"/>
    </row>
    <row r="371" spans="1:18" s="69" customFormat="1" ht="26.1" customHeight="1">
      <c r="A371" s="201"/>
      <c r="B371" s="201"/>
      <c r="C371" s="24"/>
      <c r="D371" s="24"/>
      <c r="E371" s="24"/>
      <c r="F371" s="24"/>
      <c r="G371" s="24"/>
      <c r="H371" s="24"/>
      <c r="I371" s="24"/>
      <c r="J371" s="24"/>
    </row>
    <row r="372" spans="1:18" s="73" customFormat="1" ht="26.1" customHeight="1">
      <c r="A372" s="201"/>
      <c r="B372" s="201"/>
      <c r="C372" s="24"/>
      <c r="D372" s="24"/>
      <c r="E372" s="24"/>
      <c r="F372" s="24"/>
      <c r="G372" s="24"/>
      <c r="H372" s="24"/>
      <c r="I372" s="24"/>
      <c r="J372" s="24"/>
      <c r="K372" s="69"/>
      <c r="L372" s="69"/>
      <c r="M372" s="69"/>
      <c r="N372" s="69"/>
      <c r="O372" s="69"/>
      <c r="P372" s="69"/>
      <c r="Q372" s="69"/>
      <c r="R372" s="69"/>
    </row>
    <row r="373" spans="1:18" s="69" customFormat="1" ht="26.1" customHeight="1">
      <c r="A373" s="176"/>
      <c r="B373" s="176"/>
      <c r="C373" s="24"/>
      <c r="D373" s="24"/>
      <c r="E373" s="24"/>
      <c r="F373" s="24"/>
      <c r="G373" s="24"/>
      <c r="H373" s="24"/>
      <c r="I373" s="24"/>
      <c r="J373" s="24"/>
    </row>
    <row r="374" spans="1:18" s="24" customFormat="1" ht="26.1" customHeight="1">
      <c r="A374" s="176"/>
      <c r="B374" s="177"/>
      <c r="K374" s="69"/>
      <c r="L374" s="69"/>
      <c r="M374" s="69"/>
      <c r="N374" s="69"/>
      <c r="O374" s="69"/>
      <c r="P374" s="69"/>
    </row>
    <row r="375" spans="1:18" s="24" customFormat="1" ht="26.1" customHeight="1">
      <c r="A375" s="176"/>
      <c r="B375" s="177"/>
      <c r="K375" s="69"/>
      <c r="L375" s="69"/>
      <c r="M375" s="69"/>
      <c r="N375" s="69"/>
      <c r="O375" s="69"/>
      <c r="P375" s="69"/>
      <c r="Q375" s="69"/>
      <c r="R375" s="69"/>
    </row>
    <row r="376" spans="1:18" s="69" customFormat="1" ht="26.1" customHeight="1">
      <c r="A376" s="176"/>
      <c r="B376" s="177"/>
      <c r="C376" s="24"/>
      <c r="D376" s="24"/>
      <c r="E376" s="24"/>
      <c r="F376" s="24"/>
      <c r="G376" s="24"/>
      <c r="H376" s="24"/>
      <c r="I376" s="24"/>
      <c r="J376" s="24"/>
    </row>
    <row r="377" spans="1:18" s="24" customFormat="1" ht="45.75" customHeight="1">
      <c r="A377" s="176"/>
      <c r="B377" s="177"/>
      <c r="Q377" s="69"/>
      <c r="R377" s="69"/>
    </row>
    <row r="378" spans="1:18" s="69" customFormat="1" ht="26.1" customHeight="1">
      <c r="A378" s="176"/>
      <c r="B378" s="177"/>
      <c r="C378" s="24"/>
      <c r="D378" s="24"/>
      <c r="E378" s="24"/>
      <c r="F378" s="24"/>
      <c r="G378" s="24"/>
      <c r="H378" s="24"/>
      <c r="I378" s="24"/>
      <c r="J378" s="24"/>
      <c r="Q378" s="24"/>
      <c r="R378" s="24"/>
    </row>
    <row r="379" spans="1:18" s="24" customFormat="1" ht="26.1" customHeight="1">
      <c r="A379" s="176"/>
      <c r="B379" s="177"/>
      <c r="K379" s="69"/>
      <c r="L379" s="69"/>
      <c r="M379" s="69"/>
      <c r="N379" s="69"/>
      <c r="O379" s="69"/>
      <c r="P379" s="69"/>
      <c r="Q379" s="69"/>
      <c r="R379" s="69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</row>
    <row r="381" spans="1:18" s="24" customFormat="1" ht="31.5" customHeight="1">
      <c r="A381" s="176"/>
      <c r="B381" s="176"/>
      <c r="Q381" s="69"/>
      <c r="R381" s="69"/>
    </row>
    <row r="382" spans="1:18" s="69" customFormat="1" ht="39.75" customHeight="1">
      <c r="A382" s="176"/>
      <c r="B382" s="177"/>
      <c r="C382" s="24"/>
      <c r="D382" s="24"/>
      <c r="E382" s="24"/>
      <c r="F382" s="24"/>
      <c r="G382" s="24"/>
      <c r="H382" s="24"/>
      <c r="I382" s="24"/>
      <c r="J382" s="24"/>
      <c r="Q382" s="73"/>
      <c r="R382" s="73"/>
    </row>
    <row r="383" spans="1:18" s="69" customFormat="1" ht="34.5" customHeight="1">
      <c r="A383" s="176"/>
      <c r="B383" s="177"/>
      <c r="C383" s="24"/>
      <c r="D383" s="24"/>
      <c r="E383" s="24"/>
      <c r="F383" s="24"/>
      <c r="G383" s="24"/>
      <c r="H383" s="24"/>
      <c r="I383" s="24"/>
      <c r="J383" s="24"/>
    </row>
    <row r="384" spans="1:18" s="69" customFormat="1" ht="26.1" customHeight="1">
      <c r="A384" s="176"/>
      <c r="B384" s="177"/>
      <c r="C384" s="24"/>
      <c r="D384" s="24"/>
      <c r="E384" s="24"/>
      <c r="F384" s="24"/>
      <c r="G384" s="24"/>
      <c r="H384" s="24"/>
      <c r="I384" s="24"/>
      <c r="J384" s="24"/>
      <c r="Q384" s="24"/>
      <c r="R384" s="24"/>
    </row>
    <row r="385" spans="1:18" s="24" customFormat="1" ht="26.1" customHeight="1">
      <c r="A385" s="176"/>
      <c r="B385" s="176"/>
      <c r="K385" s="73"/>
      <c r="L385" s="73"/>
      <c r="M385" s="73"/>
      <c r="N385" s="73"/>
      <c r="O385" s="73"/>
      <c r="P385" s="73"/>
    </row>
    <row r="386" spans="1:18" s="69" customFormat="1" ht="26.1" customHeight="1">
      <c r="A386" s="176"/>
      <c r="B386" s="177"/>
      <c r="C386" s="24"/>
      <c r="D386" s="24"/>
      <c r="E386" s="24"/>
      <c r="F386" s="24"/>
      <c r="G386" s="24"/>
      <c r="H386" s="24"/>
      <c r="I386" s="24"/>
      <c r="J386" s="24"/>
    </row>
    <row r="387" spans="1:18" s="69" customFormat="1" ht="26.1" customHeight="1">
      <c r="A387" s="176"/>
      <c r="B387" s="177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</row>
    <row r="388" spans="1:18" s="24" customFormat="1" ht="26.1" customHeight="1">
      <c r="A388" s="176"/>
      <c r="B388" s="177"/>
      <c r="Q388" s="69"/>
      <c r="R388" s="69"/>
    </row>
    <row r="389" spans="1:18" s="69" customFormat="1" ht="26.1" customHeight="1">
      <c r="A389" s="176"/>
      <c r="B389" s="177"/>
      <c r="C389" s="24"/>
      <c r="D389" s="24"/>
      <c r="E389" s="24"/>
      <c r="F389" s="24"/>
      <c r="G389" s="24"/>
      <c r="H389" s="24"/>
      <c r="I389" s="24"/>
      <c r="J389" s="24"/>
      <c r="Q389" s="24"/>
      <c r="R389" s="24"/>
    </row>
    <row r="390" spans="1:18" s="69" customFormat="1" ht="26.1" customHeight="1">
      <c r="A390" s="176"/>
      <c r="B390" s="177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</row>
    <row r="391" spans="1:18" s="24" customFormat="1" ht="26.1" customHeight="1">
      <c r="A391" s="176"/>
      <c r="B391" s="176"/>
      <c r="K391" s="69"/>
      <c r="L391" s="69"/>
      <c r="M391" s="69"/>
      <c r="N391" s="69"/>
      <c r="O391" s="69"/>
      <c r="P391" s="69"/>
    </row>
    <row r="392" spans="1:18" s="24" customFormat="1" ht="26.1" customHeight="1">
      <c r="A392" s="176"/>
      <c r="B392" s="176"/>
      <c r="K392" s="22" t="e">
        <f>#REF!</f>
        <v>#REF!</v>
      </c>
      <c r="Q392" s="69"/>
      <c r="R392" s="69"/>
    </row>
    <row r="393" spans="1:18" s="24" customFormat="1" ht="26.1" customHeight="1">
      <c r="A393" s="176"/>
      <c r="B393" s="177"/>
      <c r="K393" s="69"/>
      <c r="L393" s="69"/>
      <c r="M393" s="69"/>
      <c r="N393" s="69"/>
      <c r="O393" s="69"/>
      <c r="P393" s="69"/>
      <c r="Q393" s="69"/>
      <c r="R393" s="69"/>
    </row>
    <row r="394" spans="1:18" s="69" customFormat="1" ht="26.1" customHeight="1">
      <c r="A394" s="176"/>
      <c r="B394" s="176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</row>
    <row r="395" spans="1:18" s="175" customFormat="1" ht="26.1" customHeight="1">
      <c r="A395" s="176"/>
      <c r="B395" s="177"/>
      <c r="C395" s="24"/>
      <c r="D395" s="24"/>
      <c r="E395" s="24"/>
      <c r="F395" s="24"/>
      <c r="G395" s="24"/>
      <c r="H395" s="24"/>
      <c r="I395" s="24"/>
      <c r="J395" s="24"/>
      <c r="K395" s="69"/>
      <c r="L395" s="69"/>
      <c r="M395" s="69"/>
      <c r="N395" s="69"/>
      <c r="O395" s="69"/>
      <c r="P395" s="69"/>
      <c r="Q395" s="24"/>
      <c r="R395" s="24"/>
    </row>
    <row r="396" spans="1:18" s="69" customFormat="1" ht="26.1" customHeight="1">
      <c r="A396" s="176"/>
      <c r="B396" s="176"/>
      <c r="C396" s="24"/>
      <c r="D396" s="24"/>
      <c r="E396" s="24"/>
      <c r="F396" s="24"/>
      <c r="G396" s="24"/>
      <c r="H396" s="24"/>
      <c r="I396" s="24"/>
      <c r="J396" s="24"/>
    </row>
    <row r="397" spans="1:18" s="69" customFormat="1" ht="26.1" customHeight="1">
      <c r="A397" s="176"/>
      <c r="B397" s="177"/>
      <c r="C397" s="24"/>
      <c r="D397" s="24"/>
      <c r="E397" s="24"/>
      <c r="F397" s="24"/>
      <c r="G397" s="24"/>
      <c r="H397" s="24"/>
      <c r="I397" s="24"/>
      <c r="J397" s="24"/>
    </row>
    <row r="398" spans="1:18" s="24" customFormat="1" ht="26.1" customHeight="1">
      <c r="A398" s="176"/>
      <c r="B398" s="176"/>
    </row>
    <row r="399" spans="1:18" s="69" customFormat="1" ht="26.1" customHeight="1">
      <c r="A399" s="176"/>
      <c r="B399" s="177"/>
      <c r="C399" s="24"/>
      <c r="D399" s="24"/>
      <c r="E399" s="24"/>
      <c r="F399" s="24"/>
      <c r="G399" s="24"/>
      <c r="H399" s="24"/>
      <c r="I399" s="24"/>
      <c r="J399" s="24"/>
    </row>
    <row r="400" spans="1:18" s="69" customFormat="1" ht="26.1" customHeight="1">
      <c r="A400" s="176"/>
      <c r="B400" s="177"/>
      <c r="C400" s="24"/>
      <c r="D400" s="24"/>
      <c r="E400" s="24"/>
      <c r="F400" s="24"/>
      <c r="G400" s="24"/>
      <c r="H400" s="24"/>
      <c r="I400" s="24"/>
      <c r="J400" s="24"/>
    </row>
    <row r="401" spans="1:18" s="24" customFormat="1" ht="26.1" customHeight="1">
      <c r="A401" s="176"/>
      <c r="B401" s="177"/>
    </row>
    <row r="402" spans="1:18" s="69" customFormat="1" ht="44.25" customHeight="1">
      <c r="A402" s="176"/>
      <c r="B402" s="176"/>
      <c r="C402" s="24"/>
      <c r="D402" s="24"/>
      <c r="E402" s="24"/>
      <c r="F402" s="24"/>
      <c r="G402" s="24"/>
      <c r="H402" s="24"/>
      <c r="I402" s="24"/>
      <c r="J402" s="24"/>
      <c r="Q402" s="24"/>
      <c r="R402" s="24"/>
    </row>
    <row r="403" spans="1:18" s="24" customFormat="1" ht="44.25" customHeight="1">
      <c r="A403" s="176"/>
      <c r="B403" s="177"/>
      <c r="K403" s="69"/>
      <c r="L403" s="69"/>
      <c r="M403" s="69"/>
      <c r="N403" s="69"/>
      <c r="O403" s="69"/>
      <c r="P403" s="69"/>
    </row>
    <row r="404" spans="1:18" s="24" customFormat="1" ht="26.1" customHeight="1">
      <c r="A404" s="210"/>
      <c r="B404" s="177"/>
      <c r="Q404" s="69"/>
      <c r="R404" s="69"/>
    </row>
    <row r="405" spans="1:18" s="69" customFormat="1" ht="29.25" customHeight="1">
      <c r="A405" s="176"/>
      <c r="B405" s="176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175"/>
      <c r="R405" s="175"/>
    </row>
    <row r="406" spans="1:18" s="69" customFormat="1" ht="26.1" customHeight="1">
      <c r="A406" s="176"/>
      <c r="B406" s="177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</row>
    <row r="407" spans="1:18" s="69" customFormat="1" ht="33.75" customHeight="1">
      <c r="A407" s="176"/>
      <c r="B407" s="177"/>
      <c r="C407" s="24"/>
      <c r="D407" s="24"/>
      <c r="E407" s="24"/>
      <c r="F407" s="24"/>
      <c r="G407" s="24"/>
      <c r="H407" s="24"/>
      <c r="I407" s="24"/>
      <c r="J407" s="24"/>
    </row>
    <row r="408" spans="1:18" s="69" customFormat="1" ht="26.1" customHeight="1">
      <c r="A408" s="176"/>
      <c r="B408" s="176"/>
      <c r="C408" s="24"/>
      <c r="D408" s="24"/>
      <c r="E408" s="24"/>
      <c r="F408" s="24"/>
      <c r="G408" s="24"/>
      <c r="H408" s="24"/>
      <c r="I408" s="24"/>
      <c r="J408" s="24"/>
      <c r="K408" s="175"/>
      <c r="L408" s="175"/>
      <c r="M408" s="175"/>
      <c r="N408" s="175"/>
      <c r="O408" s="175"/>
      <c r="P408" s="175"/>
      <c r="Q408" s="24"/>
      <c r="R408" s="24"/>
    </row>
    <row r="409" spans="1:18" s="24" customFormat="1" ht="26.1" customHeight="1">
      <c r="A409" s="176"/>
      <c r="B409" s="176"/>
      <c r="K409" s="69"/>
      <c r="L409" s="69"/>
      <c r="M409" s="69"/>
      <c r="N409" s="69"/>
      <c r="O409" s="69"/>
      <c r="P409" s="69"/>
      <c r="Q409" s="69"/>
      <c r="R409" s="69"/>
    </row>
    <row r="410" spans="1:18" s="69" customFormat="1" ht="26.1" customHeight="1">
      <c r="A410" s="176"/>
      <c r="B410" s="176"/>
      <c r="C410" s="24"/>
      <c r="D410" s="24"/>
      <c r="E410" s="24"/>
      <c r="F410" s="24"/>
      <c r="G410" s="24"/>
      <c r="H410" s="24"/>
      <c r="I410" s="24"/>
      <c r="J410" s="24"/>
    </row>
    <row r="411" spans="1:18" s="175" customFormat="1" ht="26.1" customHeight="1">
      <c r="A411" s="176"/>
      <c r="B411" s="177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</row>
    <row r="412" spans="1:18" s="69" customFormat="1" ht="41.25" customHeight="1">
      <c r="A412" s="176"/>
      <c r="B412" s="176"/>
      <c r="C412" s="24"/>
      <c r="D412" s="24"/>
      <c r="E412" s="24"/>
      <c r="F412" s="24"/>
      <c r="G412" s="24"/>
      <c r="H412" s="24"/>
      <c r="I412" s="24"/>
      <c r="J412" s="24"/>
    </row>
    <row r="413" spans="1:18" s="24" customFormat="1" ht="36.75" customHeight="1">
      <c r="A413" s="176"/>
      <c r="B413" s="177"/>
      <c r="K413" s="69"/>
      <c r="L413" s="69"/>
      <c r="M413" s="69"/>
      <c r="N413" s="69"/>
      <c r="O413" s="69"/>
      <c r="P413" s="69"/>
    </row>
    <row r="414" spans="1:18" s="69" customFormat="1" ht="44.25" customHeight="1">
      <c r="A414" s="176"/>
      <c r="B414" s="177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</row>
    <row r="415" spans="1:18" s="24" customFormat="1" ht="26.1" customHeight="1">
      <c r="A415" s="176"/>
      <c r="B415" s="176"/>
      <c r="K415" s="69"/>
      <c r="L415" s="69"/>
      <c r="M415" s="69"/>
      <c r="N415" s="69"/>
      <c r="O415" s="69"/>
      <c r="P415" s="69"/>
      <c r="Q415" s="69"/>
      <c r="R415" s="69"/>
    </row>
    <row r="416" spans="1:18" s="24" customFormat="1" ht="26.1" customHeight="1">
      <c r="A416" s="176"/>
      <c r="B416" s="177"/>
      <c r="Q416" s="69"/>
      <c r="R416" s="69"/>
    </row>
    <row r="417" spans="1:18" s="24" customFormat="1" ht="26.1" customHeight="1">
      <c r="A417" s="176"/>
      <c r="B417" s="177"/>
      <c r="Q417" s="69"/>
      <c r="R417" s="69"/>
    </row>
    <row r="418" spans="1:18" s="24" customFormat="1" ht="26.1" customHeight="1">
      <c r="A418" s="176"/>
      <c r="B418" s="176"/>
      <c r="K418" s="69"/>
      <c r="L418" s="69"/>
      <c r="M418" s="69"/>
      <c r="N418" s="69"/>
      <c r="O418" s="69"/>
      <c r="P418" s="69"/>
      <c r="Q418" s="69"/>
      <c r="R418" s="69"/>
    </row>
    <row r="419" spans="1:18" s="24" customFormat="1" ht="26.1" customHeight="1">
      <c r="A419" s="176"/>
      <c r="B419" s="177"/>
      <c r="K419" s="69"/>
      <c r="L419" s="69"/>
      <c r="M419" s="69"/>
      <c r="N419" s="69"/>
      <c r="O419" s="69"/>
      <c r="P419" s="69"/>
    </row>
    <row r="420" spans="1:18" s="24" customFormat="1" ht="26.1" customHeight="1">
      <c r="A420" s="176"/>
      <c r="B420" s="176"/>
      <c r="K420" s="69"/>
      <c r="L420" s="69"/>
      <c r="M420" s="69"/>
      <c r="N420" s="69"/>
      <c r="O420" s="69"/>
      <c r="P420" s="69"/>
      <c r="Q420" s="69"/>
      <c r="R420" s="69"/>
    </row>
    <row r="421" spans="1:18" s="69" customFormat="1" ht="26.1" customHeight="1">
      <c r="A421" s="176"/>
      <c r="B421" s="176"/>
      <c r="C421" s="24"/>
      <c r="D421" s="24"/>
      <c r="E421" s="24"/>
      <c r="F421" s="24"/>
      <c r="G421" s="24"/>
      <c r="H421" s="24"/>
      <c r="I421" s="24"/>
      <c r="J421" s="24"/>
      <c r="Q421" s="175"/>
      <c r="R421" s="175"/>
    </row>
    <row r="422" spans="1:18" s="69" customFormat="1" ht="26.1" customHeight="1">
      <c r="A422" s="176"/>
      <c r="B422" s="177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</row>
    <row r="423" spans="1:18" s="24" customFormat="1" ht="26.1" customHeight="1">
      <c r="A423" s="176"/>
      <c r="B423" s="177"/>
      <c r="K423" s="69"/>
      <c r="L423" s="69"/>
      <c r="M423" s="69"/>
      <c r="N423" s="69"/>
      <c r="O423" s="69"/>
      <c r="P423" s="69"/>
    </row>
    <row r="424" spans="1:18" s="24" customFormat="1" ht="26.1" customHeight="1">
      <c r="A424" s="176"/>
      <c r="B424" s="177"/>
      <c r="K424" s="175"/>
      <c r="L424" s="175"/>
      <c r="M424" s="175"/>
      <c r="N424" s="175"/>
      <c r="O424" s="175"/>
      <c r="P424" s="175"/>
      <c r="Q424" s="69"/>
      <c r="R424" s="69"/>
    </row>
    <row r="425" spans="1:18" s="24" customFormat="1" ht="26.1" customHeight="1">
      <c r="A425" s="181"/>
      <c r="B425" s="182"/>
      <c r="K425" s="69"/>
      <c r="L425" s="69"/>
      <c r="M425" s="69"/>
      <c r="N425" s="69"/>
      <c r="O425" s="69"/>
      <c r="P425" s="69"/>
    </row>
    <row r="426" spans="1:18" s="24" customFormat="1" ht="26.1" customHeight="1">
      <c r="A426" s="185"/>
      <c r="B426" s="185"/>
    </row>
    <row r="427" spans="1:18" s="69" customFormat="1" ht="26.1" customHeight="1">
      <c r="A427" s="211"/>
      <c r="B427" s="212"/>
      <c r="C427" s="24"/>
      <c r="D427" s="24"/>
      <c r="E427" s="24"/>
      <c r="F427" s="24"/>
      <c r="G427" s="24"/>
      <c r="H427" s="24"/>
      <c r="I427" s="24"/>
      <c r="J427" s="24"/>
      <c r="Q427" s="24"/>
      <c r="R427" s="24"/>
    </row>
    <row r="428" spans="1:18" s="69" customFormat="1" ht="26.1" customHeight="1">
      <c r="A428" s="187"/>
      <c r="B428" s="187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</row>
    <row r="429" spans="1:18" s="24" customFormat="1" ht="26.1" customHeight="1">
      <c r="A429" s="185"/>
      <c r="B429" s="186"/>
    </row>
    <row r="430" spans="1:18" s="24" customFormat="1" ht="26.1" customHeight="1">
      <c r="A430" s="185"/>
      <c r="B430" s="185"/>
    </row>
    <row r="431" spans="1:18" s="24" customFormat="1" ht="26.1" customHeight="1">
      <c r="A431" s="185"/>
      <c r="B431" s="186"/>
      <c r="Q431" s="69"/>
      <c r="R431" s="69"/>
    </row>
    <row r="432" spans="1:18" s="69" customFormat="1" ht="26.1" customHeight="1">
      <c r="A432" s="185"/>
      <c r="B432" s="185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</row>
    <row r="433" spans="1:18" s="24" customFormat="1" ht="26.1" customHeight="1">
      <c r="A433" s="185"/>
      <c r="B433" s="185"/>
    </row>
    <row r="434" spans="1:18" s="24" customFormat="1" ht="26.1" customHeight="1">
      <c r="A434" s="185"/>
      <c r="B434" s="185"/>
      <c r="K434" s="69"/>
      <c r="L434" s="69"/>
      <c r="M434" s="69"/>
      <c r="N434" s="69"/>
      <c r="O434" s="69"/>
      <c r="P434" s="69"/>
    </row>
    <row r="435" spans="1:18" s="69" customFormat="1" ht="26.1" customHeight="1">
      <c r="A435" s="185"/>
      <c r="B435" s="185"/>
      <c r="C435" s="24"/>
      <c r="D435" s="24"/>
      <c r="E435" s="24"/>
      <c r="F435" s="24"/>
      <c r="G435" s="24"/>
      <c r="H435" s="24"/>
      <c r="I435" s="24"/>
      <c r="J435" s="24"/>
      <c r="Q435" s="24"/>
      <c r="R435" s="24"/>
    </row>
    <row r="436" spans="1:18" s="69" customFormat="1" ht="26.1" customHeight="1">
      <c r="A436" s="185"/>
      <c r="B436" s="185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</row>
    <row r="437" spans="1:18" s="24" customFormat="1" ht="26.1" customHeight="1">
      <c r="A437" s="185"/>
      <c r="B437" s="185"/>
      <c r="Q437" s="69"/>
      <c r="R437" s="69"/>
    </row>
    <row r="438" spans="1:18" s="69" customFormat="1" ht="26.1" customHeight="1">
      <c r="A438" s="185"/>
      <c r="B438" s="186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</row>
    <row r="439" spans="1:18" s="69" customFormat="1" ht="26.1" customHeight="1">
      <c r="A439" s="185"/>
      <c r="B439" s="186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</row>
    <row r="440" spans="1:18" s="24" customFormat="1" ht="26.1" customHeight="1">
      <c r="A440" s="185"/>
      <c r="B440" s="185"/>
      <c r="K440" s="69"/>
      <c r="L440" s="69"/>
      <c r="M440" s="69"/>
      <c r="N440" s="69"/>
      <c r="O440" s="69"/>
      <c r="P440" s="69"/>
    </row>
    <row r="441" spans="1:18" s="69" customFormat="1" ht="26.1" customHeight="1">
      <c r="A441" s="185"/>
      <c r="B441" s="185"/>
      <c r="C441" s="24"/>
      <c r="D441" s="24"/>
      <c r="E441" s="24"/>
      <c r="F441" s="24"/>
      <c r="G441" s="24"/>
      <c r="H441" s="24"/>
      <c r="I441" s="24"/>
      <c r="J441" s="24"/>
      <c r="Q441" s="24"/>
      <c r="R441" s="24"/>
    </row>
    <row r="442" spans="1:18" s="69" customFormat="1" ht="26.1" customHeight="1">
      <c r="A442" s="185"/>
      <c r="B442" s="185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</row>
    <row r="443" spans="1:18" s="24" customFormat="1" ht="26.1" customHeight="1">
      <c r="A443" s="185"/>
      <c r="B443" s="185"/>
    </row>
    <row r="444" spans="1:18" s="24" customFormat="1" ht="30.75" customHeight="1">
      <c r="A444" s="185"/>
      <c r="B444" s="186"/>
    </row>
    <row r="445" spans="1:18" s="24" customFormat="1" ht="26.1" customHeight="1">
      <c r="A445" s="185"/>
      <c r="B445" s="186"/>
      <c r="K445" s="69"/>
      <c r="L445" s="69"/>
      <c r="M445" s="69"/>
      <c r="N445" s="69"/>
      <c r="O445" s="69"/>
      <c r="P445" s="69"/>
      <c r="Q445" s="69"/>
      <c r="R445" s="69"/>
    </row>
    <row r="446" spans="1:18" s="69" customFormat="1" ht="26.1" customHeight="1">
      <c r="A446" s="185"/>
      <c r="B446" s="185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</row>
    <row r="447" spans="1:18" s="24" customFormat="1" ht="26.1" customHeight="1">
      <c r="A447" s="185"/>
      <c r="B447" s="185"/>
    </row>
    <row r="448" spans="1:18" s="69" customFormat="1" ht="26.1" customHeight="1">
      <c r="A448" s="185"/>
      <c r="B448" s="185"/>
      <c r="C448" s="24"/>
      <c r="D448" s="24"/>
      <c r="E448" s="24"/>
      <c r="F448" s="24"/>
      <c r="G448" s="24"/>
      <c r="H448" s="24"/>
      <c r="I448" s="24"/>
      <c r="J448" s="24"/>
    </row>
    <row r="449" spans="1:18" s="69" customFormat="1" ht="26.1" customHeight="1">
      <c r="A449" s="185"/>
      <c r="B449" s="186"/>
      <c r="C449" s="24"/>
      <c r="D449" s="24"/>
      <c r="E449" s="24"/>
      <c r="F449" s="24"/>
      <c r="G449" s="24"/>
      <c r="H449" s="24"/>
      <c r="I449" s="24"/>
      <c r="J449" s="24"/>
    </row>
    <row r="450" spans="1:18" s="69" customFormat="1" ht="26.1" customHeight="1">
      <c r="A450" s="185"/>
      <c r="B450" s="185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</row>
    <row r="451" spans="1:18" s="24" customFormat="1" ht="26.1" customHeight="1">
      <c r="A451" s="185"/>
      <c r="B451" s="185"/>
      <c r="K451" s="69"/>
      <c r="L451" s="69"/>
      <c r="M451" s="69"/>
      <c r="N451" s="69"/>
      <c r="O451" s="69"/>
      <c r="P451" s="69"/>
      <c r="Q451" s="69"/>
      <c r="R451" s="69"/>
    </row>
    <row r="452" spans="1:18" s="69" customFormat="1" ht="26.1" customHeight="1">
      <c r="A452" s="185"/>
      <c r="B452" s="186"/>
      <c r="C452" s="24"/>
      <c r="D452" s="24"/>
      <c r="E452" s="24"/>
      <c r="F452" s="24"/>
      <c r="G452" s="24"/>
      <c r="H452" s="24"/>
      <c r="I452" s="24"/>
      <c r="J452" s="24"/>
    </row>
    <row r="453" spans="1:18" s="24" customFormat="1" ht="26.1" customHeight="1">
      <c r="A453" s="185"/>
      <c r="B453" s="186"/>
    </row>
    <row r="454" spans="1:18" s="69" customFormat="1" ht="33.75" customHeight="1">
      <c r="A454" s="188"/>
      <c r="B454" s="188"/>
      <c r="C454" s="24"/>
      <c r="D454" s="24"/>
      <c r="E454" s="24"/>
      <c r="F454" s="24"/>
      <c r="G454" s="24"/>
      <c r="H454" s="24"/>
      <c r="I454" s="24"/>
      <c r="J454" s="24"/>
      <c r="Q454" s="24"/>
      <c r="R454" s="24"/>
    </row>
    <row r="455" spans="1:18" s="69" customFormat="1" ht="26.1" customHeight="1">
      <c r="A455" s="188"/>
      <c r="B455" s="189"/>
      <c r="C455" s="24"/>
      <c r="D455" s="24"/>
      <c r="E455" s="24"/>
      <c r="F455" s="24"/>
      <c r="G455" s="24"/>
      <c r="H455" s="24"/>
      <c r="I455" s="24"/>
      <c r="J455" s="24"/>
      <c r="Q455" s="24"/>
      <c r="R455" s="24"/>
    </row>
    <row r="456" spans="1:18" s="24" customFormat="1" ht="26.1" customHeight="1">
      <c r="A456" s="176"/>
      <c r="B456" s="177"/>
      <c r="Q456" s="69"/>
      <c r="R456" s="69"/>
    </row>
    <row r="457" spans="1:18" s="24" customFormat="1" ht="26.1" customHeight="1">
      <c r="A457" s="176"/>
      <c r="B457" s="176"/>
    </row>
    <row r="458" spans="1:18" s="24" customFormat="1" ht="26.1" customHeight="1">
      <c r="A458" s="176"/>
      <c r="B458" s="177"/>
      <c r="Q458" s="69"/>
      <c r="R458" s="69"/>
    </row>
    <row r="459" spans="1:18" s="69" customFormat="1" ht="26.1" customHeight="1">
      <c r="A459" s="176"/>
      <c r="B459" s="177"/>
      <c r="C459" s="24"/>
      <c r="D459" s="24"/>
      <c r="E459" s="24"/>
      <c r="F459" s="24"/>
      <c r="G459" s="24"/>
      <c r="H459" s="24"/>
      <c r="I459" s="24"/>
      <c r="J459" s="24"/>
    </row>
    <row r="460" spans="1:18" s="24" customFormat="1" ht="26.1" customHeight="1">
      <c r="A460" s="176"/>
      <c r="B460" s="176"/>
      <c r="Q460" s="69"/>
      <c r="R460" s="69"/>
    </row>
    <row r="461" spans="1:18" s="69" customFormat="1" ht="26.1" customHeight="1">
      <c r="A461" s="176"/>
      <c r="B461" s="176"/>
      <c r="C461" s="24"/>
      <c r="D461" s="24"/>
      <c r="E461" s="24"/>
      <c r="F461" s="24"/>
      <c r="G461" s="24"/>
      <c r="H461" s="24"/>
      <c r="I461" s="24"/>
      <c r="J461" s="24"/>
      <c r="Q461" s="24"/>
      <c r="R461" s="24"/>
    </row>
    <row r="462" spans="1:18" s="69" customFormat="1" ht="26.1" customHeight="1">
      <c r="A462" s="176"/>
      <c r="B462" s="176"/>
      <c r="C462" s="24"/>
      <c r="D462" s="24"/>
      <c r="E462" s="24"/>
      <c r="F462" s="24"/>
      <c r="G462" s="24"/>
      <c r="H462" s="24"/>
      <c r="I462" s="24"/>
      <c r="J462" s="24"/>
      <c r="K462" s="190" t="e">
        <f>#REF!</f>
        <v>#REF!</v>
      </c>
    </row>
    <row r="463" spans="1:18" s="69" customFormat="1" ht="26.1" customHeight="1">
      <c r="A463" s="176"/>
      <c r="B463" s="177"/>
      <c r="C463" s="24"/>
      <c r="D463" s="24"/>
      <c r="E463" s="24"/>
      <c r="F463" s="24"/>
      <c r="G463" s="24"/>
      <c r="H463" s="24"/>
      <c r="I463" s="24"/>
      <c r="J463" s="24"/>
      <c r="Q463" s="24"/>
      <c r="R463" s="24"/>
    </row>
    <row r="464" spans="1:18" s="69" customFormat="1" ht="26.1" customHeight="1">
      <c r="A464" s="176"/>
      <c r="B464" s="176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</row>
    <row r="465" spans="1:18" s="24" customFormat="1" ht="26.1" customHeight="1">
      <c r="A465" s="176"/>
      <c r="B465" s="177"/>
      <c r="K465" s="69"/>
      <c r="L465" s="69"/>
      <c r="M465" s="69"/>
      <c r="N465" s="69"/>
      <c r="O465" s="69"/>
      <c r="P465" s="69"/>
      <c r="Q465" s="69"/>
      <c r="R465" s="69"/>
    </row>
    <row r="466" spans="1:18" s="69" customFormat="1" ht="26.1" customHeight="1">
      <c r="A466" s="176"/>
      <c r="B466" s="177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</row>
    <row r="467" spans="1:18" s="24" customFormat="1" ht="26.1" customHeight="1">
      <c r="A467" s="176"/>
      <c r="B467" s="177"/>
      <c r="K467" s="69"/>
      <c r="L467" s="69"/>
      <c r="M467" s="69"/>
      <c r="N467" s="69"/>
      <c r="O467" s="69"/>
      <c r="P467" s="69"/>
    </row>
    <row r="468" spans="1:18" s="24" customFormat="1" ht="26.1" customHeight="1">
      <c r="A468" s="176"/>
      <c r="B468" s="176"/>
      <c r="K468" s="69"/>
      <c r="L468" s="69"/>
      <c r="M468" s="69"/>
      <c r="N468" s="69"/>
      <c r="O468" s="69"/>
      <c r="P468" s="69"/>
    </row>
    <row r="469" spans="1:18" s="69" customFormat="1" ht="26.1" customHeight="1">
      <c r="A469" s="176"/>
      <c r="B469" s="177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</row>
    <row r="470" spans="1:18" s="69" customFormat="1" ht="26.1" customHeight="1">
      <c r="A470" s="176"/>
      <c r="B470" s="176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</row>
    <row r="471" spans="1:18" s="69" customFormat="1" ht="26.1" customHeight="1">
      <c r="A471" s="176"/>
      <c r="B471" s="177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</row>
    <row r="472" spans="1:18" s="69" customFormat="1" ht="26.1" customHeight="1">
      <c r="A472" s="176"/>
      <c r="B472" s="177"/>
      <c r="C472" s="24"/>
      <c r="D472" s="24"/>
      <c r="E472" s="24"/>
      <c r="F472" s="24"/>
      <c r="G472" s="24"/>
      <c r="H472" s="24"/>
      <c r="I472" s="24"/>
      <c r="J472" s="24"/>
    </row>
    <row r="473" spans="1:18" s="69" customFormat="1" ht="26.1" customHeight="1">
      <c r="A473" s="176"/>
      <c r="B473" s="176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</row>
    <row r="474" spans="1:18" s="24" customFormat="1" ht="26.1" customHeight="1">
      <c r="A474" s="176"/>
      <c r="B474" s="176"/>
      <c r="K474" s="69"/>
      <c r="L474" s="69"/>
      <c r="M474" s="69"/>
      <c r="N474" s="69"/>
      <c r="O474" s="69"/>
      <c r="P474" s="69"/>
      <c r="Q474" s="69"/>
      <c r="R474" s="69"/>
    </row>
    <row r="475" spans="1:18" s="69" customFormat="1" ht="26.1" customHeight="1">
      <c r="A475" s="176"/>
      <c r="B475" s="176"/>
      <c r="C475" s="24"/>
      <c r="D475" s="24"/>
      <c r="E475" s="24"/>
      <c r="F475" s="24"/>
      <c r="G475" s="24"/>
      <c r="H475" s="24"/>
      <c r="I475" s="24"/>
      <c r="J475" s="24"/>
      <c r="Q475" s="24"/>
      <c r="R475" s="24"/>
    </row>
    <row r="476" spans="1:18" s="69" customFormat="1" ht="26.1" customHeight="1">
      <c r="A476" s="176"/>
      <c r="B476" s="177"/>
      <c r="C476" s="24"/>
      <c r="D476" s="24"/>
      <c r="E476" s="24"/>
      <c r="F476" s="24"/>
      <c r="G476" s="24"/>
      <c r="H476" s="24"/>
      <c r="I476" s="24"/>
      <c r="J476" s="24"/>
    </row>
    <row r="477" spans="1:18" s="24" customFormat="1" ht="26.1" customHeight="1">
      <c r="A477" s="176"/>
      <c r="B477" s="176"/>
      <c r="K477" s="69"/>
      <c r="L477" s="69"/>
      <c r="M477" s="69"/>
      <c r="N477" s="69"/>
      <c r="O477" s="69"/>
      <c r="P477" s="69"/>
    </row>
    <row r="478" spans="1:18" s="69" customFormat="1" ht="39.75" customHeight="1">
      <c r="A478" s="176"/>
      <c r="B478" s="177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</row>
    <row r="479" spans="1:18" s="24" customFormat="1" ht="39.75" customHeight="1">
      <c r="A479" s="176"/>
      <c r="B479" s="177"/>
      <c r="K479" s="69"/>
      <c r="L479" s="69"/>
      <c r="M479" s="69"/>
      <c r="N479" s="69"/>
      <c r="O479" s="69"/>
      <c r="P479" s="69"/>
      <c r="Q479" s="69"/>
      <c r="R479" s="69"/>
    </row>
    <row r="480" spans="1:18" s="69" customFormat="1" ht="26.1" customHeight="1">
      <c r="A480" s="176"/>
      <c r="B480" s="177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</row>
    <row r="481" spans="1:18" s="69" customFormat="1" ht="26.1" customHeight="1">
      <c r="A481" s="176"/>
      <c r="B481" s="177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</row>
    <row r="482" spans="1:18" s="69" customFormat="1" ht="26.1" customHeight="1">
      <c r="A482" s="176"/>
      <c r="B482" s="176"/>
      <c r="C482" s="24"/>
      <c r="D482" s="24"/>
      <c r="E482" s="24"/>
      <c r="F482" s="24"/>
      <c r="G482" s="24"/>
      <c r="H482" s="24"/>
      <c r="I482" s="24"/>
      <c r="J482" s="24"/>
    </row>
    <row r="483" spans="1:18" s="24" customFormat="1" ht="26.1" customHeight="1">
      <c r="A483" s="176"/>
      <c r="B483" s="177"/>
      <c r="K483" s="69"/>
      <c r="L483" s="69"/>
      <c r="M483" s="69"/>
      <c r="N483" s="69"/>
      <c r="O483" s="69"/>
      <c r="P483" s="69"/>
      <c r="Q483" s="69"/>
      <c r="R483" s="69"/>
    </row>
    <row r="484" spans="1:18" s="69" customFormat="1" ht="26.1" customHeight="1">
      <c r="A484" s="176"/>
      <c r="B484" s="176"/>
      <c r="C484" s="24"/>
      <c r="D484" s="24"/>
      <c r="E484" s="24"/>
      <c r="F484" s="24"/>
      <c r="G484" s="24"/>
      <c r="H484" s="24"/>
      <c r="I484" s="24"/>
      <c r="J484" s="24"/>
      <c r="Q484" s="24"/>
      <c r="R484" s="24"/>
    </row>
    <row r="485" spans="1:18" s="69" customFormat="1" ht="26.1" customHeight="1">
      <c r="A485" s="176"/>
      <c r="B485" s="176"/>
      <c r="C485" s="24"/>
      <c r="D485" s="24"/>
      <c r="E485" s="24"/>
      <c r="F485" s="24"/>
      <c r="G485" s="24"/>
      <c r="H485" s="24"/>
      <c r="I485" s="24"/>
      <c r="J485" s="24"/>
    </row>
    <row r="486" spans="1:18" s="69" customFormat="1" ht="26.1" customHeight="1">
      <c r="A486" s="176"/>
      <c r="B486" s="177"/>
      <c r="C486" s="24"/>
      <c r="D486" s="24"/>
      <c r="E486" s="24"/>
      <c r="F486" s="24"/>
      <c r="G486" s="24"/>
      <c r="H486" s="24"/>
      <c r="I486" s="24"/>
      <c r="J486" s="24"/>
    </row>
    <row r="487" spans="1:18" s="24" customFormat="1" ht="26.1" customHeight="1">
      <c r="A487" s="176"/>
      <c r="B487" s="177"/>
    </row>
    <row r="488" spans="1:18" s="69" customFormat="1" ht="26.1" customHeight="1">
      <c r="A488" s="176"/>
      <c r="B488" s="177"/>
      <c r="C488" s="24"/>
      <c r="D488" s="24"/>
      <c r="E488" s="24"/>
      <c r="F488" s="24"/>
      <c r="G488" s="24"/>
      <c r="H488" s="24"/>
      <c r="I488" s="24"/>
      <c r="J488" s="24"/>
    </row>
    <row r="489" spans="1:18" s="24" customFormat="1" ht="26.1" customHeight="1">
      <c r="A489" s="176"/>
      <c r="B489" s="177"/>
      <c r="K489" s="69"/>
      <c r="L489" s="69"/>
      <c r="M489" s="69"/>
      <c r="N489" s="69"/>
      <c r="O489" s="69"/>
      <c r="P489" s="69"/>
    </row>
    <row r="490" spans="1:18" s="24" customFormat="1" ht="26.1" customHeight="1">
      <c r="A490" s="176"/>
      <c r="B490" s="177"/>
      <c r="Q490" s="69"/>
      <c r="R490" s="69"/>
    </row>
    <row r="491" spans="1:18" s="69" customFormat="1" ht="26.1" customHeight="1">
      <c r="A491" s="176"/>
      <c r="B491" s="176"/>
      <c r="C491" s="24"/>
      <c r="D491" s="24"/>
      <c r="E491" s="24"/>
      <c r="F491" s="24"/>
      <c r="G491" s="24"/>
      <c r="H491" s="24"/>
      <c r="I491" s="24"/>
      <c r="J491" s="24"/>
    </row>
    <row r="492" spans="1:18" s="69" customFormat="1" ht="26.1" customHeight="1">
      <c r="A492" s="176"/>
      <c r="B492" s="177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</row>
    <row r="493" spans="1:18" s="88" customFormat="1" ht="26.1" customHeight="1">
      <c r="A493" s="176"/>
      <c r="B493" s="177"/>
      <c r="C493" s="24"/>
      <c r="D493" s="24"/>
      <c r="E493" s="24"/>
      <c r="F493" s="24"/>
      <c r="G493" s="24"/>
      <c r="H493" s="24"/>
      <c r="I493" s="24"/>
      <c r="J493" s="24"/>
      <c r="K493" s="69"/>
      <c r="L493" s="69"/>
      <c r="M493" s="69"/>
      <c r="N493" s="69"/>
      <c r="O493" s="69"/>
      <c r="P493" s="69"/>
      <c r="Q493" s="24"/>
      <c r="R493" s="24"/>
    </row>
    <row r="494" spans="1:18" s="69" customFormat="1" ht="26.1" customHeight="1">
      <c r="A494" s="176"/>
      <c r="B494" s="176"/>
      <c r="C494" s="24"/>
      <c r="D494" s="24"/>
      <c r="E494" s="24"/>
      <c r="F494" s="24"/>
      <c r="G494" s="24"/>
      <c r="H494" s="24"/>
      <c r="I494" s="24"/>
      <c r="J494" s="24"/>
    </row>
    <row r="495" spans="1:18" s="88" customFormat="1" ht="26.1" customHeight="1">
      <c r="A495" s="176"/>
      <c r="B495" s="177"/>
      <c r="C495" s="24"/>
      <c r="D495" s="24"/>
      <c r="E495" s="24"/>
      <c r="F495" s="24"/>
      <c r="G495" s="24"/>
      <c r="H495" s="24"/>
      <c r="I495" s="24"/>
      <c r="J495" s="24"/>
      <c r="K495" s="69"/>
      <c r="L495" s="69"/>
      <c r="M495" s="69"/>
      <c r="N495" s="69"/>
      <c r="O495" s="69"/>
      <c r="P495" s="69"/>
      <c r="Q495" s="69"/>
      <c r="R495" s="69"/>
    </row>
    <row r="496" spans="1:18" s="69" customFormat="1" ht="26.1" customHeight="1">
      <c r="A496" s="176"/>
      <c r="B496" s="176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</row>
    <row r="497" spans="1:18" s="69" customFormat="1" ht="26.1" customHeight="1">
      <c r="A497" s="176"/>
      <c r="B497" s="177"/>
      <c r="C497" s="24"/>
      <c r="D497" s="24"/>
      <c r="E497" s="24"/>
      <c r="F497" s="24"/>
      <c r="G497" s="24"/>
      <c r="H497" s="24"/>
      <c r="I497" s="24"/>
      <c r="J497" s="24"/>
      <c r="Q497" s="24"/>
      <c r="R497" s="24"/>
    </row>
    <row r="498" spans="1:18" s="24" customFormat="1" ht="26.1" customHeight="1">
      <c r="A498" s="176"/>
      <c r="B498" s="177"/>
      <c r="K498" s="69"/>
      <c r="L498" s="69"/>
      <c r="M498" s="69"/>
      <c r="N498" s="69"/>
      <c r="O498" s="69"/>
      <c r="P498" s="69"/>
      <c r="Q498" s="69"/>
      <c r="R498" s="69"/>
    </row>
    <row r="499" spans="1:18" s="69" customFormat="1" ht="26.1" customHeight="1">
      <c r="A499" s="176"/>
      <c r="B499" s="177"/>
      <c r="C499" s="24"/>
      <c r="D499" s="24"/>
      <c r="E499" s="24"/>
      <c r="F499" s="24"/>
      <c r="G499" s="24"/>
      <c r="H499" s="24"/>
      <c r="I499" s="24"/>
      <c r="J499" s="24"/>
      <c r="Q499" s="24"/>
      <c r="R499" s="24"/>
    </row>
    <row r="500" spans="1:18" s="69" customFormat="1" ht="26.1" customHeight="1">
      <c r="A500" s="176"/>
      <c r="B500" s="176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</row>
    <row r="501" spans="1:18" s="69" customFormat="1" ht="26.1" customHeight="1">
      <c r="A501" s="176"/>
      <c r="B501" s="177"/>
      <c r="C501" s="24"/>
      <c r="D501" s="24"/>
      <c r="E501" s="24"/>
      <c r="F501" s="24"/>
      <c r="G501" s="24"/>
      <c r="H501" s="24"/>
      <c r="I501" s="24"/>
      <c r="J501" s="24"/>
    </row>
    <row r="502" spans="1:18" s="24" customFormat="1" ht="26.1" customHeight="1">
      <c r="A502" s="176"/>
      <c r="B502" s="177"/>
      <c r="Q502" s="69"/>
      <c r="R502" s="69"/>
    </row>
    <row r="503" spans="1:18" s="69" customFormat="1" ht="26.1" customHeight="1">
      <c r="A503" s="176"/>
      <c r="B503" s="177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88"/>
      <c r="R503" s="88"/>
    </row>
    <row r="504" spans="1:18" s="69" customFormat="1" ht="49.5" customHeight="1">
      <c r="A504" s="176"/>
      <c r="B504" s="176"/>
      <c r="C504" s="24"/>
      <c r="D504" s="24"/>
      <c r="E504" s="24"/>
      <c r="F504" s="24"/>
      <c r="G504" s="24"/>
      <c r="H504" s="24"/>
      <c r="I504" s="24"/>
      <c r="J504" s="24"/>
    </row>
    <row r="505" spans="1:18" s="69" customFormat="1" ht="29.25" customHeight="1">
      <c r="A505" s="176"/>
      <c r="B505" s="177"/>
      <c r="C505" s="24"/>
      <c r="D505" s="24"/>
      <c r="E505" s="24"/>
      <c r="F505" s="24"/>
      <c r="G505" s="24"/>
      <c r="H505" s="24"/>
      <c r="I505" s="24"/>
      <c r="J505" s="24"/>
      <c r="Q505" s="88"/>
      <c r="R505" s="88"/>
    </row>
    <row r="506" spans="1:18" s="24" customFormat="1" ht="26.1" customHeight="1">
      <c r="A506" s="176"/>
      <c r="B506" s="176"/>
      <c r="I506" s="218"/>
      <c r="J506" s="218"/>
      <c r="K506" s="88"/>
      <c r="L506" s="88"/>
      <c r="M506" s="88"/>
      <c r="N506" s="88"/>
      <c r="O506" s="88"/>
      <c r="P506" s="88"/>
      <c r="Q506" s="69"/>
      <c r="R506" s="69"/>
    </row>
    <row r="507" spans="1:18" s="24" customFormat="1" ht="26.1" customHeight="1">
      <c r="A507" s="176"/>
      <c r="B507" s="176"/>
      <c r="K507" s="69"/>
      <c r="L507" s="69"/>
      <c r="M507" s="69"/>
      <c r="N507" s="69"/>
      <c r="O507" s="69"/>
      <c r="P507" s="69"/>
      <c r="Q507" s="69"/>
      <c r="R507" s="69"/>
    </row>
    <row r="508" spans="1:18" s="24" customFormat="1" ht="26.1" customHeight="1">
      <c r="A508" s="176"/>
      <c r="B508" s="177"/>
      <c r="I508" s="123"/>
      <c r="J508" s="123"/>
      <c r="K508" s="88"/>
      <c r="L508" s="88"/>
      <c r="M508" s="88"/>
      <c r="N508" s="88"/>
      <c r="O508" s="88"/>
      <c r="P508" s="88"/>
    </row>
    <row r="509" spans="1:18" s="24" customFormat="1" ht="26.1" customHeight="1">
      <c r="A509" s="176"/>
      <c r="B509" s="177"/>
      <c r="K509" s="69"/>
      <c r="L509" s="69"/>
      <c r="M509" s="69"/>
      <c r="N509" s="69"/>
      <c r="O509" s="69"/>
      <c r="P509" s="69"/>
      <c r="Q509" s="69"/>
      <c r="R509" s="69"/>
    </row>
    <row r="510" spans="1:18" s="24" customFormat="1" ht="26.1" customHeight="1">
      <c r="A510" s="201"/>
      <c r="B510" s="202"/>
      <c r="C510" s="218"/>
      <c r="D510" s="218"/>
      <c r="E510" s="218"/>
      <c r="F510" s="218"/>
      <c r="G510" s="218"/>
      <c r="H510" s="218"/>
      <c r="K510" s="69"/>
      <c r="L510" s="69"/>
      <c r="M510" s="69"/>
      <c r="N510" s="69"/>
      <c r="O510" s="69"/>
      <c r="P510" s="69"/>
      <c r="Q510" s="69"/>
      <c r="R510" s="69"/>
    </row>
    <row r="511" spans="1:18" s="24" customFormat="1" ht="26.1" customHeight="1">
      <c r="A511" s="176"/>
      <c r="B511" s="177"/>
      <c r="Q511" s="69"/>
      <c r="R511" s="69"/>
    </row>
    <row r="512" spans="1:18" s="69" customFormat="1" ht="26.1" customHeight="1">
      <c r="A512" s="201"/>
      <c r="B512" s="202"/>
      <c r="C512" s="123"/>
      <c r="D512" s="123"/>
      <c r="E512" s="123"/>
      <c r="F512" s="123"/>
      <c r="G512" s="123"/>
      <c r="H512" s="123"/>
      <c r="I512" s="24"/>
      <c r="J512" s="24"/>
      <c r="Q512" s="24"/>
      <c r="R512" s="24"/>
    </row>
    <row r="513" spans="1:23" s="69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</row>
    <row r="514" spans="1:23" s="24" customFormat="1" ht="26.1" customHeight="1">
      <c r="A514" s="176"/>
      <c r="B514" s="177"/>
      <c r="K514" s="69"/>
      <c r="L514" s="69"/>
      <c r="M514" s="69"/>
      <c r="N514" s="69"/>
      <c r="O514" s="69"/>
      <c r="P514" s="69"/>
      <c r="Q514" s="69"/>
      <c r="R514" s="69"/>
    </row>
    <row r="515" spans="1:23" s="69" customFormat="1" ht="26.1" customHeight="1">
      <c r="A515" s="176"/>
      <c r="B515" s="176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</row>
    <row r="516" spans="1:23" s="69" customFormat="1" ht="26.1" customHeight="1">
      <c r="A516" s="176"/>
      <c r="B516" s="177"/>
      <c r="C516" s="24"/>
      <c r="D516" s="24"/>
      <c r="E516" s="24"/>
      <c r="F516" s="24"/>
      <c r="G516" s="24"/>
      <c r="H516" s="24"/>
      <c r="I516" s="24"/>
      <c r="J516" s="24"/>
      <c r="Q516" s="24"/>
      <c r="R516" s="24"/>
    </row>
    <row r="517" spans="1:23" s="69" customFormat="1" ht="26.1" customHeight="1">
      <c r="A517" s="176"/>
      <c r="B517" s="177"/>
      <c r="C517" s="24"/>
      <c r="D517" s="24"/>
      <c r="E517" s="24"/>
      <c r="F517" s="24"/>
      <c r="G517" s="24"/>
      <c r="H517" s="24"/>
      <c r="I517" s="24"/>
      <c r="J517" s="24"/>
      <c r="Q517" s="24"/>
      <c r="R517" s="24"/>
    </row>
    <row r="518" spans="1:23" s="69" customFormat="1" ht="26.1" customHeight="1">
      <c r="A518" s="176"/>
      <c r="B518" s="177"/>
      <c r="C518" s="24"/>
      <c r="D518" s="24"/>
      <c r="E518" s="24"/>
      <c r="F518" s="24"/>
      <c r="G518" s="24"/>
      <c r="H518" s="24"/>
      <c r="I518" s="24"/>
      <c r="J518" s="24"/>
      <c r="Q518" s="24"/>
      <c r="R518" s="24"/>
    </row>
    <row r="519" spans="1:23" s="69" customFormat="1" ht="26.1" customHeight="1">
      <c r="A519" s="176"/>
      <c r="B519" s="176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</row>
    <row r="520" spans="1:23" s="69" customFormat="1" ht="26.1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</row>
    <row r="521" spans="1:23" s="69" customFormat="1" ht="26.1" customHeight="1">
      <c r="A521" s="176"/>
      <c r="B521" s="177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</row>
    <row r="522" spans="1:23" s="24" customFormat="1" ht="26.1" customHeight="1">
      <c r="A522" s="176"/>
      <c r="B522" s="177"/>
      <c r="Q522" s="69"/>
      <c r="R522" s="69"/>
    </row>
    <row r="523" spans="1:23" s="69" customFormat="1" ht="26.1" customHeight="1">
      <c r="A523" s="176"/>
      <c r="B523" s="176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</row>
    <row r="524" spans="1:23" s="24" customFormat="1" ht="26.1" customHeight="1">
      <c r="A524" s="176"/>
      <c r="B524" s="176"/>
    </row>
    <row r="525" spans="1:23" s="69" customFormat="1" ht="26.1" customHeight="1">
      <c r="A525" s="176"/>
      <c r="B525" s="176"/>
      <c r="C525" s="24"/>
      <c r="D525" s="24"/>
      <c r="E525" s="24"/>
      <c r="F525" s="24"/>
      <c r="G525" s="24"/>
      <c r="H525" s="24"/>
      <c r="I525" s="24"/>
      <c r="J525" s="24"/>
    </row>
    <row r="526" spans="1:23" s="69" customFormat="1" ht="26.1" customHeight="1">
      <c r="A526" s="176"/>
      <c r="B526" s="176"/>
      <c r="C526" s="24"/>
      <c r="D526" s="24"/>
      <c r="E526" s="24"/>
      <c r="F526" s="24"/>
      <c r="G526" s="24"/>
      <c r="H526" s="24"/>
      <c r="I526" s="24"/>
      <c r="J526" s="24"/>
    </row>
    <row r="527" spans="1:23" s="123" customFormat="1" ht="26.1" customHeight="1">
      <c r="A527" s="176"/>
      <c r="B527" s="176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69"/>
      <c r="R527" s="69"/>
      <c r="S527" s="24"/>
      <c r="T527" s="24"/>
      <c r="U527" s="24"/>
      <c r="V527" s="24"/>
      <c r="W527" s="24"/>
    </row>
    <row r="528" spans="1:23" s="69" customFormat="1" ht="26.1" customHeight="1">
      <c r="A528" s="176"/>
      <c r="B528" s="176"/>
      <c r="C528" s="24"/>
      <c r="D528" s="24"/>
      <c r="E528" s="24"/>
      <c r="F528" s="24"/>
      <c r="G528" s="24"/>
      <c r="H528" s="24"/>
      <c r="I528" s="24"/>
      <c r="J528" s="24"/>
    </row>
    <row r="529" spans="1:18" s="69" customFormat="1" ht="26.1" customHeight="1">
      <c r="A529" s="176"/>
      <c r="B529" s="177"/>
      <c r="C529" s="24"/>
      <c r="D529" s="24"/>
      <c r="E529" s="24"/>
      <c r="F529" s="24"/>
      <c r="G529" s="24"/>
      <c r="H529" s="24"/>
      <c r="I529" s="24"/>
      <c r="J529" s="24"/>
    </row>
    <row r="530" spans="1:18" s="69" customFormat="1" ht="26.1" customHeight="1">
      <c r="A530" s="176"/>
      <c r="B530" s="177"/>
      <c r="C530" s="24"/>
      <c r="D530" s="24"/>
      <c r="E530" s="24"/>
      <c r="F530" s="24"/>
      <c r="G530" s="24"/>
      <c r="H530" s="24"/>
      <c r="I530" s="24"/>
      <c r="J530" s="24"/>
    </row>
    <row r="531" spans="1:18" s="69" customFormat="1" ht="26.1" customHeight="1">
      <c r="A531" s="176"/>
      <c r="B531" s="176"/>
      <c r="C531" s="24"/>
      <c r="D531" s="24"/>
      <c r="E531" s="24"/>
      <c r="F531" s="24"/>
      <c r="G531" s="24"/>
      <c r="H531" s="24"/>
      <c r="I531" s="24"/>
      <c r="J531" s="24"/>
    </row>
    <row r="532" spans="1:18" s="24" customFormat="1" ht="26.1" customHeight="1">
      <c r="A532" s="176"/>
      <c r="B532" s="177"/>
      <c r="K532" s="69"/>
      <c r="L532" s="69"/>
      <c r="M532" s="69"/>
      <c r="N532" s="69"/>
      <c r="O532" s="69"/>
      <c r="P532" s="69"/>
    </row>
    <row r="533" spans="1:18" s="24" customFormat="1" ht="26.1" customHeight="1">
      <c r="A533" s="176"/>
      <c r="B533" s="177"/>
      <c r="K533" s="69"/>
      <c r="L533" s="69"/>
      <c r="M533" s="69"/>
      <c r="N533" s="69"/>
      <c r="O533" s="69"/>
      <c r="P533" s="69"/>
      <c r="Q533" s="69"/>
      <c r="R533" s="69"/>
    </row>
    <row r="534" spans="1:18" s="69" customFormat="1" ht="26.1" customHeight="1">
      <c r="A534" s="176"/>
      <c r="B534" s="177"/>
      <c r="C534" s="24"/>
      <c r="D534" s="24"/>
      <c r="E534" s="24"/>
      <c r="F534" s="24"/>
      <c r="G534" s="24"/>
      <c r="H534" s="24"/>
      <c r="I534" s="24"/>
      <c r="J534" s="24"/>
      <c r="Q534" s="24"/>
      <c r="R534" s="24"/>
    </row>
    <row r="535" spans="1:18" s="24" customFormat="1" ht="26.1" customHeight="1">
      <c r="A535" s="176"/>
      <c r="B535" s="177"/>
      <c r="Q535" s="69"/>
      <c r="R535" s="69"/>
    </row>
    <row r="536" spans="1:18" s="69" customFormat="1" ht="26.1" customHeight="1">
      <c r="A536" s="176"/>
      <c r="B536" s="177"/>
      <c r="C536" s="24"/>
      <c r="D536" s="24"/>
      <c r="E536" s="24"/>
      <c r="F536" s="24"/>
      <c r="G536" s="24"/>
      <c r="H536" s="24"/>
      <c r="I536" s="24"/>
      <c r="J536" s="24"/>
    </row>
    <row r="537" spans="1:18" s="69" customFormat="1" ht="26.1" customHeight="1">
      <c r="A537" s="176"/>
      <c r="B537" s="177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</row>
    <row r="538" spans="1:18" s="24" customFormat="1" ht="26.1" customHeight="1">
      <c r="A538" s="176"/>
      <c r="B538" s="177"/>
      <c r="K538" s="69"/>
      <c r="L538" s="69"/>
      <c r="M538" s="69"/>
      <c r="N538" s="69"/>
      <c r="O538" s="69"/>
      <c r="P538" s="69"/>
      <c r="Q538" s="69"/>
      <c r="R538" s="69"/>
    </row>
    <row r="539" spans="1:18" s="69" customFormat="1" ht="26.1" customHeight="1">
      <c r="A539" s="181"/>
      <c r="B539" s="181"/>
      <c r="C539" s="24"/>
      <c r="D539" s="24"/>
      <c r="E539" s="24"/>
      <c r="F539" s="24"/>
      <c r="G539" s="24"/>
      <c r="H539" s="24"/>
      <c r="I539" s="24"/>
      <c r="J539" s="24"/>
    </row>
    <row r="540" spans="1:18" s="24" customFormat="1" ht="26.1" customHeight="1">
      <c r="A540" s="181"/>
      <c r="B540" s="182"/>
      <c r="I540" s="123"/>
      <c r="J540" s="123"/>
      <c r="Q540" s="69"/>
      <c r="R540" s="69"/>
    </row>
    <row r="541" spans="1:18" s="69" customFormat="1" ht="36.75" customHeight="1">
      <c r="A541" s="185"/>
      <c r="B541" s="185"/>
      <c r="C541" s="24"/>
      <c r="D541" s="24"/>
      <c r="E541" s="24"/>
      <c r="F541" s="24"/>
      <c r="G541" s="24"/>
      <c r="H541" s="24"/>
      <c r="I541" s="24"/>
      <c r="J541" s="24"/>
    </row>
    <row r="542" spans="1:18" s="69" customFormat="1" ht="26.1" customHeight="1">
      <c r="A542" s="176"/>
      <c r="B542" s="177"/>
      <c r="C542" s="24"/>
      <c r="D542" s="24"/>
      <c r="E542" s="24"/>
      <c r="F542" s="24"/>
      <c r="G542" s="24"/>
      <c r="H542" s="24"/>
      <c r="I542" s="24"/>
      <c r="J542" s="24"/>
      <c r="Q542" s="24"/>
      <c r="R542" s="24"/>
    </row>
    <row r="543" spans="1:18" s="24" customFormat="1" ht="26.1" customHeight="1">
      <c r="A543" s="176"/>
      <c r="B543" s="177"/>
      <c r="K543" s="69"/>
      <c r="L543" s="69"/>
      <c r="M543" s="69"/>
      <c r="N543" s="69"/>
      <c r="O543" s="69"/>
      <c r="P543" s="69"/>
    </row>
    <row r="544" spans="1:18" s="24" customFormat="1" ht="26.1" customHeight="1">
      <c r="A544" s="201"/>
      <c r="B544" s="201"/>
      <c r="C544" s="123"/>
      <c r="D544" s="123"/>
      <c r="E544" s="123"/>
      <c r="F544" s="123"/>
      <c r="G544" s="123"/>
      <c r="H544" s="123"/>
      <c r="K544" s="69"/>
      <c r="L544" s="69"/>
      <c r="M544" s="69"/>
      <c r="N544" s="69"/>
      <c r="O544" s="69"/>
      <c r="P544" s="69"/>
      <c r="Q544" s="69"/>
      <c r="R544" s="69"/>
    </row>
    <row r="545" spans="1:18" s="24" customFormat="1" ht="26.1" customHeight="1">
      <c r="A545" s="176"/>
      <c r="B545" s="177"/>
    </row>
    <row r="546" spans="1:18" s="69" customFormat="1" ht="26.1" customHeight="1">
      <c r="A546" s="176"/>
      <c r="B546" s="177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</row>
    <row r="547" spans="1:18" s="69" customFormat="1" ht="26.1" customHeight="1">
      <c r="A547" s="176"/>
      <c r="B547" s="177"/>
      <c r="C547" s="24"/>
      <c r="D547" s="24"/>
      <c r="E547" s="24"/>
      <c r="F547" s="24"/>
      <c r="G547" s="24"/>
      <c r="H547" s="24"/>
      <c r="I547" s="24"/>
      <c r="J547" s="24"/>
    </row>
    <row r="548" spans="1:18" s="175" customFormat="1" ht="26.1" customHeight="1">
      <c r="A548" s="176"/>
      <c r="B548" s="177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</row>
    <row r="549" spans="1:18" s="69" customFormat="1" ht="26.1" customHeight="1">
      <c r="A549" s="176"/>
      <c r="B549" s="176"/>
      <c r="C549" s="24"/>
      <c r="D549" s="24"/>
      <c r="E549" s="24"/>
      <c r="F549" s="24"/>
      <c r="G549" s="24"/>
      <c r="H549" s="24"/>
      <c r="I549" s="24"/>
      <c r="J549" s="24"/>
    </row>
    <row r="550" spans="1:18" s="69" customFormat="1" ht="26.1" customHeight="1">
      <c r="A550" s="176"/>
      <c r="B550" s="176"/>
      <c r="C550" s="24"/>
      <c r="D550" s="24"/>
      <c r="E550" s="24"/>
      <c r="F550" s="24"/>
      <c r="G550" s="24"/>
      <c r="H550" s="24"/>
      <c r="I550" s="24"/>
      <c r="J550" s="24"/>
      <c r="Q550" s="24"/>
      <c r="R550" s="24"/>
    </row>
    <row r="551" spans="1:18" s="24" customFormat="1" ht="26.1" customHeight="1">
      <c r="A551" s="176"/>
      <c r="B551" s="177"/>
      <c r="Q551" s="69"/>
      <c r="R551" s="69"/>
    </row>
    <row r="552" spans="1:18" s="69" customFormat="1" ht="26.1" customHeight="1">
      <c r="A552" s="176"/>
      <c r="B552" s="176"/>
      <c r="C552" s="24"/>
      <c r="D552" s="24"/>
      <c r="E552" s="24"/>
      <c r="F552" s="24"/>
      <c r="G552" s="24"/>
      <c r="H552" s="24"/>
      <c r="I552" s="24"/>
      <c r="J552" s="24"/>
    </row>
    <row r="553" spans="1:18" s="24" customFormat="1" ht="26.1" customHeight="1">
      <c r="A553" s="176"/>
      <c r="B553" s="177"/>
    </row>
    <row r="554" spans="1:18" s="69" customFormat="1" ht="26.1" customHeight="1">
      <c r="A554" s="176"/>
      <c r="B554" s="177"/>
      <c r="C554" s="24"/>
      <c r="D554" s="24"/>
      <c r="E554" s="24"/>
      <c r="F554" s="24"/>
      <c r="G554" s="24"/>
      <c r="H554" s="24"/>
      <c r="I554" s="24"/>
      <c r="J554" s="24"/>
      <c r="Q554" s="24"/>
      <c r="R554" s="24"/>
    </row>
    <row r="555" spans="1:18" s="24" customFormat="1" ht="26.1" customHeight="1">
      <c r="A555" s="176"/>
      <c r="B555" s="176"/>
      <c r="K555" s="69"/>
      <c r="L555" s="69"/>
      <c r="M555" s="69"/>
      <c r="N555" s="69"/>
      <c r="O555" s="69"/>
      <c r="P555" s="69"/>
    </row>
    <row r="556" spans="1:18" s="69" customFormat="1" ht="31.5" customHeight="1">
      <c r="A556" s="176"/>
      <c r="B556" s="177"/>
      <c r="C556" s="24"/>
      <c r="D556" s="24"/>
      <c r="E556" s="24"/>
      <c r="F556" s="24"/>
      <c r="G556" s="24"/>
      <c r="H556" s="24"/>
      <c r="I556" s="24"/>
      <c r="J556" s="24"/>
      <c r="K556" s="22" t="e">
        <f>#REF!</f>
        <v>#REF!</v>
      </c>
      <c r="L556" s="24"/>
      <c r="M556" s="24"/>
      <c r="N556" s="24"/>
      <c r="O556" s="24"/>
      <c r="P556" s="24"/>
    </row>
    <row r="557" spans="1:18" s="69" customFormat="1" ht="26.1" customHeight="1">
      <c r="A557" s="176"/>
      <c r="B557" s="176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</row>
    <row r="558" spans="1:18" s="24" customFormat="1" ht="26.1" customHeight="1">
      <c r="A558" s="176"/>
      <c r="B558" s="177"/>
      <c r="Q558" s="175"/>
      <c r="R558" s="175"/>
    </row>
    <row r="559" spans="1:18" s="69" customFormat="1" ht="26.1" customHeight="1">
      <c r="A559" s="176"/>
      <c r="B559" s="177"/>
      <c r="C559" s="24"/>
      <c r="D559" s="24"/>
      <c r="E559" s="24"/>
      <c r="F559" s="24"/>
      <c r="G559" s="24"/>
      <c r="H559" s="24"/>
      <c r="I559" s="24"/>
      <c r="J559" s="24"/>
    </row>
    <row r="560" spans="1:18" s="73" customFormat="1" ht="42.75" customHeight="1">
      <c r="A560" s="176"/>
      <c r="B560" s="176"/>
      <c r="C560" s="24"/>
      <c r="D560" s="24"/>
      <c r="E560" s="24"/>
      <c r="F560" s="24"/>
      <c r="G560" s="24"/>
      <c r="H560" s="24"/>
      <c r="I560" s="24"/>
      <c r="J560" s="24"/>
      <c r="K560" s="69"/>
      <c r="L560" s="69"/>
      <c r="M560" s="69"/>
      <c r="N560" s="69"/>
      <c r="O560" s="69"/>
      <c r="P560" s="69"/>
      <c r="Q560" s="69"/>
      <c r="R560" s="69"/>
    </row>
    <row r="561" spans="1:18" s="24" customFormat="1" ht="42.75" customHeight="1">
      <c r="A561" s="176"/>
      <c r="B561" s="176"/>
      <c r="K561" s="175"/>
      <c r="L561" s="175"/>
      <c r="M561" s="175"/>
      <c r="N561" s="175"/>
      <c r="O561" s="175"/>
      <c r="P561" s="175"/>
    </row>
    <row r="562" spans="1:18" s="69" customFormat="1" ht="26.1" customHeight="1">
      <c r="A562" s="176"/>
      <c r="B562" s="176"/>
      <c r="C562" s="24"/>
      <c r="D562" s="24"/>
      <c r="E562" s="24"/>
      <c r="F562" s="24"/>
      <c r="G562" s="24"/>
      <c r="H562" s="24"/>
      <c r="I562" s="24"/>
      <c r="J562" s="24"/>
    </row>
    <row r="563" spans="1:18" s="24" customFormat="1" ht="26.1" customHeight="1">
      <c r="A563" s="176"/>
      <c r="B563" s="177"/>
      <c r="K563" s="69"/>
      <c r="L563" s="69"/>
      <c r="M563" s="69"/>
      <c r="N563" s="69"/>
      <c r="O563" s="69"/>
      <c r="P563" s="69"/>
    </row>
    <row r="564" spans="1:18" s="69" customFormat="1" ht="26.1" customHeight="1">
      <c r="A564" s="176"/>
      <c r="B564" s="177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</row>
    <row r="565" spans="1:18" s="69" customFormat="1" ht="26.1" customHeight="1">
      <c r="A565" s="176"/>
      <c r="B565" s="176"/>
      <c r="C565" s="24"/>
      <c r="D565" s="24"/>
      <c r="E565" s="24"/>
      <c r="F565" s="24"/>
      <c r="G565" s="24"/>
      <c r="H565" s="24"/>
      <c r="I565" s="24"/>
      <c r="J565" s="24"/>
      <c r="Q565" s="24"/>
      <c r="R565" s="24"/>
    </row>
    <row r="566" spans="1:18" s="24" customFormat="1" ht="26.1" customHeight="1">
      <c r="A566" s="176"/>
      <c r="B566" s="177"/>
      <c r="Q566" s="69"/>
      <c r="R566" s="69"/>
    </row>
    <row r="567" spans="1:18" s="69" customFormat="1" ht="26.1" customHeight="1">
      <c r="A567" s="176"/>
      <c r="B567" s="177"/>
      <c r="C567" s="24"/>
      <c r="D567" s="24"/>
      <c r="E567" s="24"/>
      <c r="F567" s="24"/>
      <c r="G567" s="24"/>
      <c r="H567" s="24"/>
      <c r="I567" s="24"/>
      <c r="J567" s="24"/>
    </row>
    <row r="568" spans="1:18" s="69" customFormat="1" ht="26.1" customHeight="1">
      <c r="A568" s="176"/>
      <c r="B568" s="176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</row>
    <row r="569" spans="1:18" s="69" customFormat="1" ht="36" customHeight="1">
      <c r="A569" s="176"/>
      <c r="B569" s="177"/>
      <c r="C569" s="24"/>
      <c r="D569" s="24"/>
      <c r="E569" s="24"/>
      <c r="F569" s="24"/>
      <c r="G569" s="24"/>
      <c r="H569" s="24"/>
      <c r="I569" s="24"/>
      <c r="J569" s="24"/>
    </row>
    <row r="570" spans="1:18" s="69" customFormat="1" ht="26.1" customHeight="1">
      <c r="A570" s="170"/>
      <c r="B570" s="170"/>
      <c r="C570" s="24"/>
      <c r="D570" s="24"/>
      <c r="E570" s="24"/>
      <c r="F570" s="24"/>
      <c r="G570" s="24"/>
      <c r="H570" s="24"/>
      <c r="I570" s="24"/>
      <c r="J570" s="24"/>
      <c r="Q570" s="73"/>
      <c r="R570" s="73"/>
    </row>
    <row r="571" spans="1:18" s="24" customFormat="1" ht="26.1" customHeight="1">
      <c r="A571" s="170"/>
      <c r="B571" s="171"/>
    </row>
    <row r="572" spans="1:18" s="69" customFormat="1" ht="26.1" customHeight="1">
      <c r="A572" s="170"/>
      <c r="B572" s="170"/>
      <c r="C572" s="24"/>
      <c r="D572" s="24"/>
      <c r="E572" s="24"/>
      <c r="F572" s="24"/>
      <c r="G572" s="24"/>
      <c r="H572" s="24"/>
      <c r="I572" s="24"/>
      <c r="J572" s="24"/>
    </row>
    <row r="573" spans="1:18" s="24" customFormat="1" ht="26.1" customHeight="1">
      <c r="A573" s="170"/>
      <c r="B573" s="171"/>
      <c r="K573" s="73"/>
      <c r="L573" s="73"/>
      <c r="M573" s="73"/>
      <c r="N573" s="73"/>
      <c r="O573" s="73"/>
      <c r="P573" s="73"/>
    </row>
    <row r="574" spans="1:18" s="69" customFormat="1" ht="37.5" customHeight="1">
      <c r="A574" s="170"/>
      <c r="B574" s="171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</row>
    <row r="575" spans="1:18" s="24" customFormat="1" ht="42" customHeight="1">
      <c r="A575" s="170"/>
      <c r="B575" s="170"/>
      <c r="K575" s="69"/>
      <c r="L575" s="69"/>
      <c r="M575" s="69"/>
      <c r="N575" s="69"/>
      <c r="O575" s="69"/>
      <c r="P575" s="69"/>
      <c r="Q575" s="69"/>
      <c r="R575" s="69"/>
    </row>
    <row r="576" spans="1:18" s="69" customFormat="1" ht="45" customHeight="1">
      <c r="A576" s="170"/>
      <c r="B576" s="171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</row>
    <row r="577" spans="1:18" s="24" customFormat="1" ht="32.25" customHeight="1">
      <c r="A577" s="176"/>
      <c r="B577" s="177"/>
      <c r="K577" s="69"/>
      <c r="L577" s="69"/>
      <c r="M577" s="69"/>
      <c r="N577" s="69"/>
      <c r="O577" s="69"/>
      <c r="P577" s="69"/>
      <c r="Q577" s="69"/>
      <c r="R577" s="69"/>
    </row>
    <row r="578" spans="1:18" s="24" customFormat="1" ht="26.1" customHeight="1">
      <c r="A578" s="170"/>
      <c r="B578" s="170"/>
      <c r="K578" s="69"/>
      <c r="L578" s="69"/>
      <c r="M578" s="69"/>
      <c r="N578" s="69"/>
      <c r="O578" s="69"/>
      <c r="P578" s="69"/>
      <c r="Q578" s="69"/>
      <c r="R578" s="69"/>
    </row>
    <row r="579" spans="1:18" s="24" customFormat="1" ht="26.1" customHeight="1">
      <c r="A579" s="170"/>
      <c r="B579" s="171"/>
      <c r="Q579" s="69"/>
      <c r="R579" s="69"/>
    </row>
    <row r="580" spans="1:18" s="24" customFormat="1" ht="26.1" customHeight="1">
      <c r="A580" s="170"/>
      <c r="B580" s="170"/>
      <c r="K580" s="69"/>
      <c r="L580" s="69"/>
      <c r="M580" s="69"/>
      <c r="N580" s="69"/>
      <c r="O580" s="69"/>
      <c r="P580" s="69"/>
      <c r="Q580" s="69"/>
      <c r="R580" s="69"/>
    </row>
    <row r="581" spans="1:18" s="24" customFormat="1" ht="26.1" customHeight="1">
      <c r="A581" s="170"/>
      <c r="B581" s="171"/>
      <c r="K581" s="69"/>
      <c r="L581" s="69"/>
      <c r="M581" s="69"/>
      <c r="N581" s="69"/>
      <c r="O581" s="69"/>
      <c r="P581" s="69"/>
    </row>
    <row r="582" spans="1:18" s="24" customFormat="1" ht="26.1" customHeight="1">
      <c r="A582" s="170"/>
      <c r="B582" s="171"/>
      <c r="K582" s="69"/>
      <c r="L582" s="69"/>
      <c r="M582" s="69"/>
      <c r="N582" s="69"/>
      <c r="O582" s="69"/>
      <c r="P582" s="69"/>
      <c r="Q582" s="69"/>
      <c r="R582" s="69"/>
    </row>
    <row r="583" spans="1:18" s="69" customFormat="1" ht="26.1" customHeight="1">
      <c r="A583" s="170"/>
      <c r="B583" s="170"/>
      <c r="C583" s="24"/>
      <c r="D583" s="24"/>
      <c r="E583" s="24"/>
      <c r="F583" s="24"/>
      <c r="G583" s="24"/>
      <c r="H583" s="24"/>
      <c r="I583" s="24"/>
      <c r="J583" s="24"/>
      <c r="Q583" s="24"/>
      <c r="R583" s="24"/>
    </row>
    <row r="584" spans="1:18" s="69" customFormat="1" ht="26.1" customHeight="1">
      <c r="A584" s="170"/>
      <c r="B584" s="171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</row>
    <row r="585" spans="1:18" s="69" customFormat="1" ht="26.1" customHeight="1">
      <c r="A585" s="170"/>
      <c r="B585" s="171"/>
      <c r="C585" s="24"/>
      <c r="D585" s="24"/>
      <c r="E585" s="24"/>
      <c r="F585" s="24"/>
      <c r="G585" s="24"/>
      <c r="H585" s="24"/>
      <c r="I585" s="24"/>
      <c r="J585" s="24"/>
      <c r="Q585" s="24"/>
      <c r="R585" s="24"/>
    </row>
    <row r="586" spans="1:18" s="69" customFormat="1" ht="26.1" customHeight="1">
      <c r="A586" s="170"/>
      <c r="B586" s="171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</row>
    <row r="587" spans="1:18" s="69" customFormat="1" ht="26.1" customHeight="1">
      <c r="A587" s="170"/>
      <c r="B587" s="171"/>
      <c r="C587" s="24"/>
      <c r="D587" s="24"/>
      <c r="E587" s="24"/>
      <c r="F587" s="24"/>
      <c r="G587" s="24"/>
      <c r="H587" s="24"/>
      <c r="I587" s="24"/>
      <c r="J587" s="24"/>
      <c r="Q587" s="24"/>
      <c r="R587" s="24"/>
    </row>
    <row r="588" spans="1:18" s="24" customFormat="1" ht="26.1" customHeight="1">
      <c r="A588" s="170"/>
      <c r="B588" s="170"/>
    </row>
    <row r="589" spans="1:18" s="69" customFormat="1" ht="26.1" customHeight="1">
      <c r="A589" s="170"/>
      <c r="B589" s="171"/>
      <c r="C589" s="24"/>
      <c r="D589" s="24"/>
      <c r="E589" s="24"/>
      <c r="F589" s="24"/>
      <c r="G589" s="24"/>
      <c r="H589" s="24"/>
      <c r="I589" s="24"/>
      <c r="J589" s="24"/>
      <c r="Q589" s="24"/>
      <c r="R589" s="24"/>
    </row>
    <row r="590" spans="1:18" s="69" customFormat="1" ht="35.25" customHeight="1">
      <c r="A590" s="170"/>
      <c r="B590" s="170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</row>
    <row r="591" spans="1:18" s="24" customFormat="1" ht="26.1" customHeight="1">
      <c r="A591" s="170"/>
      <c r="B591" s="171"/>
    </row>
    <row r="592" spans="1:18" s="69" customFormat="1" ht="26.1" customHeight="1">
      <c r="A592" s="170"/>
      <c r="B592" s="170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</row>
    <row r="593" spans="1:18" s="69" customFormat="1" ht="26.1" customHeight="1">
      <c r="A593" s="170"/>
      <c r="B593" s="171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</row>
    <row r="594" spans="1:18" s="69" customFormat="1" ht="26.1" customHeight="1">
      <c r="A594" s="170"/>
      <c r="B594" s="170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</row>
    <row r="595" spans="1:18" s="69" customFormat="1" ht="26.1" customHeight="1">
      <c r="A595" s="170"/>
      <c r="B595" s="170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</row>
    <row r="596" spans="1:18" s="69" customFormat="1" ht="26.1" customHeight="1">
      <c r="A596" s="170"/>
      <c r="B596" s="170"/>
      <c r="C596" s="24"/>
      <c r="D596" s="24"/>
      <c r="E596" s="24"/>
      <c r="F596" s="24"/>
      <c r="G596" s="24"/>
      <c r="H596" s="24"/>
      <c r="I596" s="24"/>
      <c r="J596" s="24"/>
    </row>
    <row r="597" spans="1:18" s="24" customFormat="1" ht="26.1" customHeight="1">
      <c r="A597" s="170"/>
      <c r="B597" s="170"/>
      <c r="K597" s="69"/>
      <c r="L597" s="69"/>
      <c r="M597" s="69"/>
      <c r="N597" s="69"/>
      <c r="O597" s="69"/>
      <c r="P597" s="69"/>
      <c r="Q597" s="69"/>
      <c r="R597" s="69"/>
    </row>
    <row r="598" spans="1:18" s="24" customFormat="1" ht="32.25" customHeight="1">
      <c r="A598" s="170"/>
      <c r="B598" s="170"/>
      <c r="K598" s="69"/>
      <c r="L598" s="69"/>
      <c r="M598" s="69"/>
      <c r="N598" s="69"/>
      <c r="O598" s="69"/>
      <c r="P598" s="69"/>
    </row>
    <row r="599" spans="1:18" s="69" customFormat="1" ht="26.1" customHeight="1">
      <c r="A599" s="170"/>
      <c r="B599" s="170"/>
      <c r="C599" s="24"/>
      <c r="D599" s="24"/>
      <c r="E599" s="24"/>
      <c r="F599" s="24"/>
      <c r="G599" s="24"/>
      <c r="H599" s="24"/>
      <c r="I599" s="24"/>
      <c r="J599" s="24"/>
    </row>
    <row r="600" spans="1:18" s="24" customFormat="1" ht="26.1" customHeight="1">
      <c r="A600" s="170"/>
      <c r="B600" s="171"/>
      <c r="K600" s="69"/>
      <c r="L600" s="69"/>
      <c r="M600" s="69"/>
      <c r="N600" s="69"/>
      <c r="O600" s="69"/>
      <c r="P600" s="69"/>
      <c r="Q600" s="69"/>
      <c r="R600" s="69"/>
    </row>
    <row r="601" spans="1:18" s="69" customFormat="1" ht="26.1" customHeight="1">
      <c r="A601" s="170"/>
      <c r="B601" s="171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</row>
    <row r="602" spans="1:18" s="24" customFormat="1" ht="26.1" customHeight="1">
      <c r="A602" s="170"/>
      <c r="B602" s="171"/>
      <c r="K602" s="69"/>
      <c r="L602" s="69"/>
      <c r="M602" s="69"/>
      <c r="N602" s="69"/>
      <c r="O602" s="69"/>
      <c r="P602" s="69"/>
      <c r="Q602" s="69"/>
      <c r="R602" s="69"/>
    </row>
    <row r="603" spans="1:18" s="69" customFormat="1" ht="26.1" customHeight="1">
      <c r="A603" s="170"/>
      <c r="B603" s="171"/>
      <c r="C603" s="24"/>
      <c r="D603" s="24"/>
      <c r="E603" s="24"/>
      <c r="F603" s="24"/>
      <c r="G603" s="24"/>
      <c r="H603" s="24"/>
      <c r="I603" s="24"/>
      <c r="J603" s="24"/>
    </row>
    <row r="604" spans="1:18" s="24" customFormat="1" ht="26.1" customHeight="1">
      <c r="A604" s="176"/>
      <c r="B604" s="177"/>
      <c r="Q604" s="69"/>
      <c r="R604" s="69"/>
    </row>
    <row r="605" spans="1:18" s="69" customFormat="1" ht="26.1" customHeight="1">
      <c r="A605" s="187"/>
      <c r="B605" s="187"/>
      <c r="C605" s="24"/>
      <c r="D605" s="24"/>
      <c r="E605" s="24"/>
      <c r="F605" s="24"/>
      <c r="G605" s="24"/>
      <c r="H605" s="24"/>
      <c r="I605" s="24"/>
      <c r="J605" s="24"/>
    </row>
    <row r="606" spans="1:18" s="69" customFormat="1" ht="30.75" customHeight="1">
      <c r="A606" s="187"/>
      <c r="B606" s="219"/>
      <c r="C606" s="24"/>
      <c r="D606" s="24"/>
      <c r="E606" s="24"/>
      <c r="F606" s="24"/>
      <c r="G606" s="24"/>
      <c r="H606" s="24"/>
      <c r="I606" s="24"/>
      <c r="J606" s="24"/>
    </row>
    <row r="607" spans="1:18" s="24" customFormat="1" ht="26.1" customHeight="1">
      <c r="A607" s="187"/>
      <c r="B607" s="219"/>
      <c r="K607" s="69"/>
      <c r="L607" s="69"/>
      <c r="M607" s="69"/>
      <c r="N607" s="69"/>
      <c r="O607" s="69"/>
      <c r="P607" s="69"/>
    </row>
    <row r="608" spans="1:18" s="69" customFormat="1" ht="26.1" customHeight="1">
      <c r="A608" s="187"/>
      <c r="B608" s="187"/>
      <c r="C608" s="24"/>
      <c r="D608" s="24"/>
      <c r="E608" s="24"/>
      <c r="F608" s="24"/>
      <c r="G608" s="24"/>
      <c r="H608" s="24"/>
      <c r="I608" s="24"/>
      <c r="J608" s="24"/>
      <c r="Q608" s="24"/>
      <c r="R608" s="24"/>
    </row>
    <row r="609" spans="1:18" s="24" customFormat="1" ht="26.1" customHeight="1">
      <c r="A609" s="187"/>
      <c r="B609" s="219"/>
      <c r="K609" s="69"/>
      <c r="L609" s="69"/>
      <c r="M609" s="69"/>
      <c r="N609" s="69"/>
      <c r="O609" s="69"/>
      <c r="P609" s="69"/>
      <c r="Q609" s="69"/>
      <c r="R609" s="69"/>
    </row>
    <row r="610" spans="1:18" s="123" customFormat="1" ht="26.1" customHeight="1">
      <c r="A610" s="187"/>
      <c r="B610" s="219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</row>
    <row r="611" spans="1:18" s="24" customFormat="1" ht="26.1" customHeight="1">
      <c r="A611" s="187"/>
      <c r="B611" s="219"/>
      <c r="Q611" s="69"/>
      <c r="R611" s="69"/>
    </row>
    <row r="612" spans="1:18" s="69" customFormat="1" ht="26.1" customHeight="1">
      <c r="A612" s="187"/>
      <c r="B612" s="219"/>
      <c r="C612" s="24"/>
      <c r="D612" s="24"/>
      <c r="E612" s="24"/>
      <c r="F612" s="24"/>
      <c r="G612" s="24"/>
      <c r="H612" s="24"/>
      <c r="I612" s="24"/>
      <c r="J612" s="24"/>
      <c r="Q612" s="24"/>
      <c r="R612" s="24"/>
    </row>
    <row r="613" spans="1:18" s="24" customFormat="1" ht="26.1" customHeight="1">
      <c r="A613" s="187"/>
      <c r="B613" s="219"/>
      <c r="Q613" s="69"/>
      <c r="R613" s="69"/>
    </row>
    <row r="614" spans="1:18" s="69" customFormat="1" ht="26.1" customHeight="1">
      <c r="A614" s="187"/>
      <c r="B614" s="187"/>
      <c r="C614" s="24"/>
      <c r="D614" s="24"/>
      <c r="E614" s="24"/>
      <c r="F614" s="24"/>
      <c r="G614" s="24"/>
      <c r="H614" s="24"/>
      <c r="I614" s="24"/>
      <c r="J614" s="24"/>
      <c r="Q614" s="24"/>
      <c r="R614" s="24"/>
    </row>
    <row r="615" spans="1:18" s="24" customFormat="1" ht="26.1" customHeight="1">
      <c r="A615" s="187"/>
      <c r="B615" s="187"/>
      <c r="Q615" s="69"/>
      <c r="R615" s="69"/>
    </row>
    <row r="616" spans="1:18" s="69" customFormat="1" ht="26.1" customHeight="1">
      <c r="A616" s="187"/>
      <c r="B616" s="219"/>
      <c r="C616" s="24"/>
      <c r="D616" s="24"/>
      <c r="E616" s="24"/>
      <c r="F616" s="24"/>
      <c r="G616" s="24"/>
      <c r="H616" s="24"/>
      <c r="I616" s="24"/>
      <c r="J616" s="24"/>
    </row>
    <row r="617" spans="1:18" s="24" customFormat="1" ht="26.1" customHeight="1">
      <c r="A617" s="187"/>
      <c r="B617" s="187"/>
    </row>
    <row r="618" spans="1:18" s="69" customFormat="1" ht="44.25" customHeight="1">
      <c r="A618" s="187"/>
      <c r="B618" s="219"/>
      <c r="C618" s="24"/>
      <c r="D618" s="24"/>
      <c r="E618" s="24"/>
      <c r="F618" s="24"/>
      <c r="G618" s="24"/>
      <c r="H618" s="24"/>
      <c r="I618" s="24"/>
      <c r="J618" s="24"/>
    </row>
    <row r="619" spans="1:18" s="24" customFormat="1" ht="44.25" customHeight="1">
      <c r="A619" s="170"/>
      <c r="B619" s="170"/>
      <c r="K619" s="69"/>
      <c r="L619" s="69"/>
      <c r="M619" s="69"/>
      <c r="N619" s="69"/>
      <c r="O619" s="69"/>
      <c r="P619" s="69"/>
    </row>
    <row r="620" spans="1:18" s="69" customFormat="1" ht="26.1" customHeight="1">
      <c r="A620" s="220"/>
      <c r="B620" s="221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123"/>
      <c r="R620" s="123"/>
    </row>
    <row r="621" spans="1:18" s="73" customFormat="1" ht="26.1" customHeight="1">
      <c r="A621" s="220"/>
      <c r="B621" s="220"/>
      <c r="C621" s="24"/>
      <c r="D621" s="24"/>
      <c r="E621" s="24"/>
      <c r="F621" s="24"/>
      <c r="G621" s="24"/>
      <c r="H621" s="24"/>
      <c r="I621" s="24"/>
      <c r="J621" s="24"/>
      <c r="K621" s="69"/>
      <c r="L621" s="69"/>
      <c r="M621" s="69"/>
      <c r="N621" s="69"/>
      <c r="O621" s="69"/>
      <c r="P621" s="69"/>
      <c r="Q621" s="24"/>
      <c r="R621" s="24"/>
    </row>
    <row r="622" spans="1:18" s="69" customFormat="1" ht="26.1" customHeight="1">
      <c r="A622" s="203"/>
      <c r="B622" s="20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</row>
    <row r="623" spans="1:18" s="24" customFormat="1" ht="26.1" customHeight="1">
      <c r="A623" s="203"/>
      <c r="B623" s="204"/>
      <c r="I623" s="123"/>
      <c r="J623" s="123"/>
      <c r="K623" s="123"/>
      <c r="L623" s="123"/>
      <c r="M623" s="123"/>
      <c r="N623" s="123"/>
      <c r="O623" s="123"/>
      <c r="P623" s="123"/>
    </row>
    <row r="624" spans="1:18" s="69" customFormat="1" ht="26.1" customHeight="1">
      <c r="A624" s="176"/>
      <c r="B624" s="176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</row>
    <row r="625" spans="1:18" s="69" customFormat="1" ht="26.1" customHeight="1">
      <c r="A625" s="176"/>
      <c r="B625" s="177"/>
      <c r="C625" s="24"/>
      <c r="D625" s="24"/>
      <c r="E625" s="24"/>
      <c r="F625" s="24"/>
      <c r="G625" s="24"/>
      <c r="H625" s="24"/>
      <c r="I625" s="24"/>
      <c r="J625" s="24"/>
      <c r="Q625" s="24"/>
      <c r="R625" s="24"/>
    </row>
    <row r="626" spans="1:18" s="69" customFormat="1" ht="45.75" customHeight="1">
      <c r="A626" s="176"/>
      <c r="B626" s="176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</row>
    <row r="627" spans="1:18" s="24" customFormat="1" ht="45.75" customHeight="1">
      <c r="A627" s="201"/>
      <c r="B627" s="201"/>
      <c r="C627" s="123"/>
      <c r="D627" s="123"/>
      <c r="E627" s="123"/>
      <c r="F627" s="123"/>
      <c r="G627" s="123"/>
      <c r="H627" s="123"/>
      <c r="K627" s="69"/>
      <c r="L627" s="69"/>
      <c r="M627" s="69"/>
      <c r="N627" s="69"/>
      <c r="O627" s="69"/>
      <c r="P627" s="69"/>
    </row>
    <row r="628" spans="1:18" s="69" customFormat="1" ht="26.1" customHeight="1">
      <c r="A628" s="176"/>
      <c r="B628" s="176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</row>
    <row r="629" spans="1:18" s="69" customFormat="1" ht="26.1" customHeight="1">
      <c r="A629" s="176"/>
      <c r="B629" s="177"/>
      <c r="C629" s="24"/>
      <c r="D629" s="24"/>
      <c r="E629" s="24"/>
      <c r="F629" s="24"/>
      <c r="G629" s="24"/>
      <c r="H629" s="24"/>
      <c r="I629" s="24"/>
      <c r="J629" s="24"/>
      <c r="Q629" s="24"/>
      <c r="R629" s="24"/>
    </row>
    <row r="630" spans="1:18" s="69" customFormat="1" ht="26.1" customHeight="1">
      <c r="A630" s="176"/>
      <c r="B630" s="176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</row>
    <row r="631" spans="1:18" s="24" customFormat="1" ht="30.75" customHeight="1">
      <c r="A631" s="176"/>
      <c r="B631" s="177"/>
      <c r="K631" s="69"/>
      <c r="L631" s="69"/>
      <c r="M631" s="69"/>
      <c r="N631" s="69"/>
      <c r="O631" s="69"/>
      <c r="P631" s="69"/>
      <c r="Q631" s="73"/>
      <c r="R631" s="73"/>
    </row>
    <row r="632" spans="1:18" s="69" customFormat="1" ht="26.1" customHeight="1">
      <c r="A632" s="176"/>
      <c r="B632" s="176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</row>
    <row r="633" spans="1:18" s="24" customFormat="1" ht="26.1" customHeight="1">
      <c r="A633" s="176"/>
      <c r="B633" s="177"/>
      <c r="K633" s="69"/>
      <c r="L633" s="69"/>
      <c r="M633" s="69"/>
      <c r="N633" s="69"/>
      <c r="O633" s="69"/>
      <c r="P633" s="69"/>
    </row>
    <row r="634" spans="1:18" s="24" customFormat="1" ht="26.1" customHeight="1">
      <c r="A634" s="176"/>
      <c r="B634" s="176"/>
      <c r="K634" s="222" t="e">
        <f>#REF!</f>
        <v>#REF!</v>
      </c>
      <c r="L634" s="73"/>
      <c r="M634" s="73"/>
      <c r="N634" s="73"/>
      <c r="O634" s="73"/>
      <c r="P634" s="73"/>
      <c r="Q634" s="69"/>
      <c r="R634" s="69"/>
    </row>
    <row r="635" spans="1:18" s="24" customFormat="1" ht="26.1" customHeight="1">
      <c r="A635" s="176"/>
      <c r="B635" s="177"/>
      <c r="K635" s="69"/>
      <c r="L635" s="69"/>
      <c r="M635" s="69"/>
      <c r="N635" s="69"/>
      <c r="O635" s="69"/>
      <c r="P635" s="69"/>
      <c r="Q635" s="69"/>
      <c r="R635" s="69"/>
    </row>
    <row r="636" spans="1:18" s="88" customFormat="1" ht="26.1" customHeight="1">
      <c r="A636" s="176"/>
      <c r="B636" s="176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69"/>
      <c r="R636" s="69"/>
    </row>
    <row r="637" spans="1:18" s="69" customFormat="1" ht="26.1" customHeight="1">
      <c r="A637" s="176"/>
      <c r="B637" s="177"/>
      <c r="C637" s="24"/>
      <c r="D637" s="24"/>
      <c r="E637" s="24"/>
      <c r="F637" s="24"/>
      <c r="G637" s="24"/>
      <c r="H637" s="24"/>
      <c r="I637" s="24"/>
      <c r="J637" s="24"/>
      <c r="Q637" s="24"/>
      <c r="R637" s="24"/>
    </row>
    <row r="638" spans="1:18" s="69" customFormat="1" ht="35.25" customHeight="1">
      <c r="A638" s="176"/>
      <c r="B638" s="177"/>
      <c r="C638" s="24"/>
      <c r="D638" s="24"/>
      <c r="E638" s="24"/>
      <c r="F638" s="24"/>
      <c r="G638" s="24"/>
      <c r="H638" s="24"/>
      <c r="I638" s="24"/>
      <c r="J638" s="24"/>
    </row>
    <row r="639" spans="1:18" s="69" customFormat="1" ht="38.25" customHeight="1">
      <c r="A639" s="176"/>
      <c r="B639" s="177"/>
      <c r="C639" s="24"/>
      <c r="D639" s="24"/>
      <c r="E639" s="24"/>
      <c r="F639" s="24"/>
      <c r="G639" s="24"/>
      <c r="H639" s="24"/>
      <c r="I639" s="24"/>
      <c r="J639" s="24"/>
    </row>
    <row r="640" spans="1:18" s="69" customFormat="1" ht="29.25" customHeight="1">
      <c r="A640" s="176"/>
      <c r="B640" s="176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</row>
    <row r="641" spans="1:18" s="24" customFormat="1" ht="29.25" customHeight="1">
      <c r="A641" s="176"/>
      <c r="B641" s="177"/>
      <c r="K641" s="69"/>
      <c r="L641" s="69"/>
      <c r="M641" s="69"/>
      <c r="N641" s="69"/>
      <c r="O641" s="69"/>
      <c r="P641" s="69"/>
    </row>
    <row r="642" spans="1:18" s="69" customFormat="1" ht="30.75" customHeight="1">
      <c r="A642" s="176"/>
      <c r="B642" s="177"/>
      <c r="C642" s="24"/>
      <c r="D642" s="24"/>
      <c r="E642" s="24"/>
      <c r="F642" s="24"/>
      <c r="G642" s="24"/>
      <c r="H642" s="24"/>
      <c r="I642" s="24"/>
      <c r="J642" s="24"/>
    </row>
    <row r="643" spans="1:18" s="175" customFormat="1" ht="34.5" customHeight="1">
      <c r="A643" s="176"/>
      <c r="B643" s="177"/>
      <c r="C643" s="24"/>
      <c r="D643" s="24"/>
      <c r="E643" s="24"/>
      <c r="F643" s="24"/>
      <c r="G643" s="24"/>
      <c r="H643" s="24"/>
      <c r="I643" s="24"/>
      <c r="J643" s="24"/>
      <c r="K643" s="69"/>
      <c r="L643" s="69"/>
      <c r="M643" s="69"/>
      <c r="N643" s="69"/>
      <c r="O643" s="69"/>
      <c r="P643" s="69"/>
      <c r="Q643" s="24"/>
      <c r="R643" s="24"/>
    </row>
    <row r="644" spans="1:18" s="69" customFormat="1" ht="26.1" customHeight="1">
      <c r="A644" s="176"/>
      <c r="B644" s="176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</row>
    <row r="645" spans="1:18" s="69" customFormat="1" ht="35.25" customHeight="1">
      <c r="A645" s="176"/>
      <c r="B645" s="177"/>
      <c r="C645" s="24"/>
      <c r="D645" s="24"/>
      <c r="E645" s="24"/>
      <c r="F645" s="24"/>
      <c r="G645" s="24"/>
      <c r="H645" s="24"/>
      <c r="I645" s="24"/>
      <c r="J645" s="24"/>
      <c r="Q645" s="24"/>
      <c r="R645" s="24"/>
    </row>
    <row r="646" spans="1:18" s="24" customFormat="1" ht="31.5" customHeight="1">
      <c r="A646" s="176"/>
      <c r="B646" s="177"/>
      <c r="Q646" s="88"/>
      <c r="R646" s="88"/>
    </row>
    <row r="647" spans="1:18" s="24" customFormat="1" ht="26.1" customHeight="1">
      <c r="A647" s="176"/>
      <c r="B647" s="177"/>
      <c r="Q647" s="69"/>
      <c r="R647" s="69"/>
    </row>
    <row r="648" spans="1:18" s="24" customFormat="1" ht="26.1" customHeight="1">
      <c r="A648" s="176"/>
      <c r="B648" s="176"/>
      <c r="Q648" s="69"/>
      <c r="R648" s="69"/>
    </row>
    <row r="649" spans="1:18" s="24" customFormat="1" ht="26.1" customHeight="1">
      <c r="A649" s="176"/>
      <c r="B649" s="177"/>
      <c r="I649" s="123"/>
      <c r="J649" s="123"/>
      <c r="K649" s="88"/>
      <c r="L649" s="88"/>
      <c r="M649" s="88"/>
      <c r="N649" s="88"/>
      <c r="O649" s="88"/>
      <c r="P649" s="88"/>
      <c r="Q649" s="69"/>
      <c r="R649" s="69"/>
    </row>
    <row r="650" spans="1:18" s="24" customFormat="1" ht="26.1" customHeight="1">
      <c r="A650" s="176"/>
      <c r="B650" s="176"/>
      <c r="K650" s="69"/>
      <c r="L650" s="69"/>
      <c r="M650" s="69"/>
      <c r="N650" s="69"/>
      <c r="O650" s="69"/>
      <c r="P650" s="69"/>
      <c r="Q650" s="69"/>
      <c r="R650" s="69"/>
    </row>
    <row r="651" spans="1:18" s="24" customFormat="1" ht="30.75" customHeight="1">
      <c r="A651" s="176"/>
      <c r="B651" s="176"/>
      <c r="K651" s="69"/>
      <c r="L651" s="69"/>
      <c r="M651" s="69"/>
      <c r="N651" s="69"/>
      <c r="O651" s="69"/>
      <c r="P651" s="69"/>
    </row>
    <row r="652" spans="1:18" s="69" customFormat="1" ht="26.1" customHeight="1">
      <c r="A652" s="176"/>
      <c r="B652" s="176"/>
      <c r="C652" s="24"/>
      <c r="D652" s="24"/>
      <c r="E652" s="24"/>
      <c r="F652" s="24"/>
      <c r="G652" s="24"/>
      <c r="H652" s="24"/>
      <c r="I652" s="24"/>
      <c r="J652" s="24"/>
    </row>
    <row r="653" spans="1:18" s="69" customFormat="1" ht="26.1" customHeight="1">
      <c r="A653" s="201"/>
      <c r="B653" s="202"/>
      <c r="C653" s="123"/>
      <c r="D653" s="123"/>
      <c r="E653" s="123"/>
      <c r="F653" s="123"/>
      <c r="G653" s="123"/>
      <c r="H653" s="123"/>
      <c r="I653" s="24"/>
      <c r="J653" s="24"/>
      <c r="Q653" s="175"/>
      <c r="R653" s="175"/>
    </row>
    <row r="654" spans="1:18" s="69" customFormat="1" ht="26.1" customHeight="1">
      <c r="A654" s="176"/>
      <c r="B654" s="177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</row>
    <row r="655" spans="1:18" s="69" customFormat="1" ht="26.1" customHeight="1">
      <c r="A655" s="176"/>
      <c r="B655" s="177"/>
      <c r="C655" s="24"/>
      <c r="D655" s="24"/>
      <c r="E655" s="24"/>
      <c r="F655" s="24"/>
      <c r="G655" s="24"/>
      <c r="H655" s="24"/>
      <c r="I655" s="24"/>
      <c r="J655" s="24"/>
    </row>
    <row r="656" spans="1:18" s="69" customFormat="1" ht="26.1" customHeight="1">
      <c r="A656" s="176"/>
      <c r="B656" s="177"/>
      <c r="C656" s="24"/>
      <c r="D656" s="24"/>
      <c r="E656" s="24"/>
      <c r="F656" s="24"/>
      <c r="G656" s="24"/>
      <c r="H656" s="24"/>
      <c r="I656" s="24"/>
      <c r="J656" s="24"/>
      <c r="K656" s="175"/>
      <c r="L656" s="175"/>
      <c r="M656" s="175"/>
      <c r="N656" s="175"/>
      <c r="O656" s="175"/>
      <c r="P656" s="175"/>
      <c r="Q656" s="24"/>
      <c r="R656" s="24"/>
    </row>
    <row r="657" spans="1:18" s="24" customFormat="1" ht="26.1" customHeight="1">
      <c r="A657" s="176"/>
      <c r="B657" s="177"/>
      <c r="K657" s="69"/>
      <c r="L657" s="69"/>
      <c r="M657" s="69"/>
      <c r="N657" s="69"/>
      <c r="O657" s="69"/>
      <c r="P657" s="69"/>
    </row>
    <row r="658" spans="1:18" s="69" customFormat="1" ht="26.1" customHeight="1">
      <c r="A658" s="176"/>
      <c r="B658" s="176"/>
      <c r="C658" s="24"/>
      <c r="D658" s="24"/>
      <c r="E658" s="24"/>
      <c r="F658" s="24"/>
      <c r="G658" s="24"/>
      <c r="H658" s="24"/>
      <c r="I658" s="24"/>
      <c r="J658" s="24"/>
      <c r="Q658" s="24"/>
      <c r="R658" s="24"/>
    </row>
    <row r="659" spans="1:18" s="69" customFormat="1" ht="26.1" customHeight="1">
      <c r="A659" s="176"/>
      <c r="B659" s="177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</row>
    <row r="660" spans="1:18" s="69" customFormat="1" ht="26.1" customHeight="1">
      <c r="A660" s="176"/>
      <c r="B660" s="176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</row>
    <row r="661" spans="1:18" s="24" customFormat="1" ht="26.1" customHeight="1">
      <c r="A661" s="176"/>
      <c r="B661" s="177"/>
    </row>
    <row r="662" spans="1:18" s="69" customFormat="1" ht="26.1" customHeight="1">
      <c r="A662" s="176"/>
      <c r="B662" s="177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</row>
    <row r="663" spans="1:18" s="69" customFormat="1" ht="26.1" customHeight="1">
      <c r="A663" s="176"/>
      <c r="B663" s="176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</row>
    <row r="664" spans="1:18" s="69" customFormat="1" ht="26.1" customHeight="1">
      <c r="A664" s="176"/>
      <c r="B664" s="176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</row>
    <row r="665" spans="1:18" s="24" customFormat="1" ht="26.1" customHeight="1">
      <c r="A665" s="176"/>
      <c r="B665" s="176"/>
      <c r="K665" s="69"/>
      <c r="L665" s="69"/>
      <c r="M665" s="69"/>
      <c r="N665" s="69"/>
      <c r="O665" s="69"/>
      <c r="P665" s="69"/>
      <c r="Q665" s="69"/>
      <c r="R665" s="69"/>
    </row>
    <row r="666" spans="1:18" s="69" customFormat="1" ht="26.1" customHeight="1">
      <c r="A666" s="176"/>
      <c r="B666" s="176"/>
      <c r="C666" s="24"/>
      <c r="D666" s="24"/>
      <c r="E666" s="24"/>
      <c r="F666" s="24"/>
      <c r="G666" s="24"/>
      <c r="H666" s="24"/>
      <c r="I666" s="24"/>
      <c r="J666" s="24"/>
    </row>
    <row r="667" spans="1:18" s="24" customFormat="1" ht="26.1" customHeight="1">
      <c r="A667" s="176"/>
      <c r="B667" s="176"/>
      <c r="K667" s="69"/>
      <c r="L667" s="69"/>
      <c r="M667" s="69"/>
      <c r="N667" s="69"/>
      <c r="O667" s="69"/>
      <c r="P667" s="69"/>
    </row>
    <row r="668" spans="1:18" s="24" customFormat="1" ht="29.25" customHeight="1">
      <c r="A668" s="176"/>
      <c r="B668" s="176"/>
      <c r="K668" s="69"/>
      <c r="L668" s="69"/>
      <c r="M668" s="69"/>
      <c r="N668" s="69"/>
      <c r="O668" s="69"/>
      <c r="P668" s="69"/>
      <c r="Q668" s="69"/>
      <c r="R668" s="69"/>
    </row>
    <row r="669" spans="1:18" s="24" customFormat="1" ht="26.1" customHeight="1">
      <c r="A669" s="176"/>
      <c r="B669" s="177"/>
      <c r="I669" s="123"/>
      <c r="J669" s="123"/>
      <c r="K669" s="88"/>
      <c r="L669" s="88"/>
      <c r="M669" s="69"/>
      <c r="N669" s="69"/>
      <c r="O669" s="69"/>
      <c r="P669" s="69"/>
      <c r="Q669" s="69"/>
      <c r="R669" s="69"/>
    </row>
    <row r="670" spans="1:18" s="69" customFormat="1" ht="26.1" customHeight="1">
      <c r="A670" s="176"/>
      <c r="B670" s="177"/>
      <c r="C670" s="24"/>
      <c r="D670" s="24"/>
      <c r="E670" s="24"/>
      <c r="F670" s="24"/>
      <c r="G670" s="24"/>
      <c r="H670" s="24"/>
      <c r="I670" s="123"/>
      <c r="J670" s="123"/>
      <c r="K670" s="123"/>
      <c r="L670" s="123"/>
      <c r="M670" s="24"/>
      <c r="N670" s="24"/>
      <c r="O670" s="24"/>
      <c r="P670" s="24"/>
    </row>
    <row r="671" spans="1:18" s="24" customFormat="1" ht="26.1" customHeight="1">
      <c r="A671" s="176"/>
      <c r="B671" s="177"/>
      <c r="I671" s="123"/>
      <c r="J671" s="123"/>
      <c r="K671" s="88"/>
      <c r="L671" s="88"/>
      <c r="M671" s="69"/>
      <c r="N671" s="69"/>
      <c r="O671" s="69"/>
      <c r="P671" s="69"/>
    </row>
    <row r="672" spans="1:18" s="69" customFormat="1" ht="26.1" customHeight="1">
      <c r="A672" s="176"/>
      <c r="B672" s="177"/>
      <c r="C672" s="24"/>
      <c r="D672" s="24"/>
      <c r="E672" s="24"/>
      <c r="F672" s="24"/>
      <c r="G672" s="24"/>
      <c r="H672" s="24"/>
      <c r="I672" s="123"/>
      <c r="J672" s="123"/>
      <c r="K672" s="88"/>
      <c r="L672" s="88"/>
    </row>
    <row r="673" spans="1:18" s="69" customFormat="1" ht="26.1" customHeight="1">
      <c r="A673" s="201"/>
      <c r="B673" s="202"/>
      <c r="C673" s="123"/>
      <c r="D673" s="123"/>
      <c r="E673" s="123"/>
      <c r="F673" s="123"/>
      <c r="G673" s="123"/>
      <c r="H673" s="123"/>
      <c r="I673" s="24"/>
      <c r="J673" s="24"/>
    </row>
    <row r="674" spans="1:18" s="69" customFormat="1" ht="26.1" customHeight="1">
      <c r="A674" s="201"/>
      <c r="B674" s="201"/>
      <c r="C674" s="123"/>
      <c r="D674" s="123"/>
      <c r="E674" s="123"/>
      <c r="F674" s="123"/>
      <c r="G674" s="123"/>
      <c r="H674" s="123"/>
      <c r="I674" s="24"/>
      <c r="J674" s="24"/>
      <c r="K674" s="24"/>
      <c r="L674" s="24"/>
      <c r="M674" s="24"/>
      <c r="N674" s="24"/>
      <c r="O674" s="24"/>
      <c r="P674" s="24"/>
    </row>
    <row r="675" spans="1:18" s="24" customFormat="1" ht="26.1" customHeight="1">
      <c r="A675" s="201"/>
      <c r="B675" s="202"/>
      <c r="C675" s="123"/>
      <c r="D675" s="123"/>
      <c r="E675" s="123"/>
      <c r="F675" s="123"/>
      <c r="G675" s="123"/>
      <c r="H675" s="123"/>
      <c r="K675" s="69"/>
      <c r="L675" s="69"/>
      <c r="M675" s="69"/>
      <c r="N675" s="69"/>
      <c r="O675" s="69"/>
      <c r="P675" s="69"/>
    </row>
    <row r="676" spans="1:18" s="69" customFormat="1" ht="26.1" customHeight="1">
      <c r="A676" s="201"/>
      <c r="B676" s="202"/>
      <c r="C676" s="123"/>
      <c r="D676" s="123"/>
      <c r="E676" s="123"/>
      <c r="F676" s="123"/>
      <c r="G676" s="123"/>
      <c r="H676" s="123"/>
      <c r="I676" s="24"/>
      <c r="J676" s="24"/>
    </row>
    <row r="677" spans="1:18" s="24" customFormat="1" ht="26.1" customHeight="1">
      <c r="A677" s="176"/>
      <c r="B677" s="177"/>
      <c r="K677" s="69"/>
      <c r="L677" s="69"/>
      <c r="M677" s="69"/>
      <c r="N677" s="69"/>
      <c r="O677" s="69"/>
      <c r="P677" s="69"/>
    </row>
    <row r="678" spans="1:18" s="69" customFormat="1" ht="30.75" customHeight="1">
      <c r="A678" s="176"/>
      <c r="B678" s="176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</row>
    <row r="679" spans="1:18" s="69" customFormat="1" ht="26.1" customHeight="1">
      <c r="A679" s="176"/>
      <c r="B679" s="177"/>
      <c r="C679" s="24"/>
      <c r="D679" s="24"/>
      <c r="E679" s="24"/>
      <c r="F679" s="24"/>
      <c r="G679" s="24"/>
      <c r="H679" s="24"/>
      <c r="I679" s="24"/>
      <c r="J679" s="24"/>
      <c r="Q679" s="24"/>
      <c r="R679" s="24"/>
    </row>
    <row r="680" spans="1:18" s="69" customFormat="1" ht="26.1" customHeight="1">
      <c r="A680" s="176"/>
      <c r="B680" s="177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</row>
    <row r="681" spans="1:18" s="24" customFormat="1" ht="26.1" customHeight="1">
      <c r="A681" s="176"/>
      <c r="B681" s="177"/>
    </row>
    <row r="682" spans="1:18" s="24" customFormat="1" ht="26.1" customHeight="1">
      <c r="A682" s="176"/>
      <c r="B682" s="176"/>
      <c r="Q682" s="69"/>
      <c r="R682" s="69"/>
    </row>
    <row r="683" spans="1:18" s="24" customFormat="1" ht="26.1" customHeight="1">
      <c r="A683" s="176"/>
      <c r="B683" s="177"/>
      <c r="K683" s="69"/>
      <c r="L683" s="69"/>
      <c r="M683" s="69"/>
      <c r="N683" s="69"/>
      <c r="O683" s="69"/>
      <c r="P683" s="69"/>
      <c r="Q683" s="69"/>
      <c r="R683" s="69"/>
    </row>
    <row r="684" spans="1:18" s="69" customFormat="1" ht="26.1" customHeight="1">
      <c r="A684" s="228"/>
      <c r="B684" s="228"/>
      <c r="C684" s="24"/>
      <c r="D684" s="24"/>
      <c r="E684" s="24"/>
      <c r="F684" s="24"/>
      <c r="G684" s="24"/>
      <c r="H684" s="24"/>
      <c r="I684" s="229"/>
      <c r="J684" s="229"/>
      <c r="K684" s="229"/>
      <c r="L684" s="229"/>
      <c r="M684" s="229"/>
      <c r="N684" s="229"/>
      <c r="O684" s="24"/>
      <c r="P684" s="24"/>
    </row>
    <row r="685" spans="1:18" s="24" customFormat="1" ht="26.1" customHeight="1">
      <c r="A685" s="176"/>
      <c r="B685" s="176"/>
      <c r="I685" s="230"/>
      <c r="J685" s="230"/>
      <c r="K685" s="231"/>
      <c r="L685" s="231"/>
      <c r="M685" s="231"/>
      <c r="N685" s="231"/>
      <c r="O685" s="69"/>
      <c r="P685" s="69"/>
    </row>
    <row r="686" spans="1:18" s="69" customFormat="1" ht="26.1" customHeight="1">
      <c r="A686" s="176"/>
      <c r="B686" s="176"/>
      <c r="C686" s="24"/>
      <c r="D686" s="24"/>
      <c r="E686" s="24"/>
      <c r="F686" s="24"/>
      <c r="G686" s="24"/>
      <c r="H686" s="24"/>
      <c r="I686" s="188"/>
      <c r="J686" s="188"/>
      <c r="K686" s="232"/>
      <c r="L686" s="232"/>
      <c r="M686" s="189"/>
      <c r="N686" s="189"/>
    </row>
    <row r="687" spans="1:18" s="69" customFormat="1" ht="26.1" customHeight="1">
      <c r="A687" s="176"/>
      <c r="B687" s="177"/>
      <c r="C687" s="24"/>
      <c r="D687" s="24"/>
      <c r="E687" s="24"/>
      <c r="F687" s="24"/>
      <c r="G687" s="24"/>
      <c r="H687" s="24"/>
      <c r="I687" s="188"/>
      <c r="J687" s="188"/>
      <c r="K687" s="232"/>
      <c r="L687" s="232"/>
      <c r="M687" s="189"/>
      <c r="N687" s="189"/>
      <c r="Q687" s="24"/>
      <c r="R687" s="24"/>
    </row>
    <row r="688" spans="1:18" s="69" customFormat="1" ht="26.1" customHeight="1">
      <c r="A688" s="176"/>
      <c r="B688" s="176"/>
      <c r="C688" s="233"/>
      <c r="D688" s="233"/>
      <c r="E688" s="211"/>
      <c r="F688" s="234"/>
      <c r="G688" s="235"/>
      <c r="H688" s="229"/>
      <c r="I688" s="176"/>
      <c r="J688" s="176"/>
      <c r="K688" s="201"/>
      <c r="L688" s="201"/>
      <c r="M688" s="176"/>
      <c r="N688" s="176"/>
      <c r="O688" s="24"/>
      <c r="P688" s="24"/>
    </row>
    <row r="689" spans="1:25" s="69" customFormat="1" ht="26.1" customHeight="1">
      <c r="A689" s="176"/>
      <c r="B689" s="177"/>
      <c r="C689" s="230"/>
      <c r="D689" s="230"/>
      <c r="E689" s="230"/>
      <c r="F689" s="230"/>
      <c r="G689" s="230"/>
      <c r="H689" s="230"/>
      <c r="I689" s="172"/>
      <c r="J689" s="172"/>
      <c r="K689" s="173"/>
      <c r="L689" s="173"/>
      <c r="M689" s="173"/>
      <c r="N689" s="173"/>
    </row>
    <row r="690" spans="1:25" s="24" customFormat="1" ht="26.1" customHeight="1">
      <c r="A690" s="176"/>
      <c r="B690" s="177"/>
      <c r="C690" s="230"/>
      <c r="D690" s="230"/>
      <c r="E690" s="236"/>
      <c r="F690" s="237"/>
      <c r="G690" s="237"/>
      <c r="H690" s="188"/>
      <c r="I690" s="170"/>
      <c r="J690" s="170"/>
      <c r="K690" s="172"/>
      <c r="L690" s="172"/>
      <c r="M690" s="170"/>
      <c r="N690" s="170"/>
      <c r="Q690" s="69"/>
      <c r="R690" s="69"/>
    </row>
    <row r="691" spans="1:25" s="69" customFormat="1" ht="26.1" customHeight="1">
      <c r="A691" s="176"/>
      <c r="B691" s="177"/>
      <c r="C691" s="230"/>
      <c r="D691" s="230"/>
      <c r="E691" s="236"/>
      <c r="F691" s="237"/>
      <c r="G691" s="237"/>
      <c r="H691" s="188"/>
      <c r="I691" s="170"/>
      <c r="J691" s="170"/>
      <c r="K691" s="173"/>
      <c r="L691" s="173"/>
      <c r="M691" s="171"/>
      <c r="N691" s="171"/>
      <c r="Q691" s="24"/>
      <c r="R691" s="24"/>
    </row>
    <row r="692" spans="1:25" s="24" customFormat="1" ht="26.1" customHeight="1">
      <c r="A692" s="176"/>
      <c r="B692" s="176"/>
      <c r="C692" s="230"/>
      <c r="D692" s="230"/>
      <c r="E692" s="238"/>
      <c r="F692" s="237"/>
      <c r="G692" s="237"/>
      <c r="H692" s="176"/>
      <c r="I692" s="172"/>
      <c r="J692" s="172"/>
      <c r="K692" s="173"/>
      <c r="L692" s="173"/>
      <c r="M692" s="173"/>
      <c r="N692" s="173"/>
      <c r="O692" s="69"/>
      <c r="P692" s="69"/>
    </row>
    <row r="693" spans="1:25" s="24" customFormat="1" ht="26.1" customHeight="1">
      <c r="A693" s="176"/>
      <c r="B693" s="177"/>
      <c r="C693" s="227"/>
      <c r="D693" s="227"/>
      <c r="E693" s="239"/>
      <c r="F693" s="237"/>
      <c r="G693" s="237"/>
      <c r="H693" s="172"/>
      <c r="I693" s="170"/>
      <c r="J693" s="170"/>
      <c r="K693" s="173"/>
      <c r="L693" s="173"/>
      <c r="M693" s="171"/>
      <c r="N693" s="171"/>
      <c r="O693" s="69"/>
      <c r="P693" s="69"/>
    </row>
    <row r="694" spans="1:25" s="69" customFormat="1" ht="26.1" customHeight="1">
      <c r="A694" s="176"/>
      <c r="B694" s="176"/>
      <c r="C694" s="227"/>
      <c r="D694" s="227"/>
      <c r="E694" s="239"/>
      <c r="F694" s="237"/>
      <c r="G694" s="237"/>
      <c r="H694" s="170"/>
      <c r="I694" s="24"/>
      <c r="J694" s="24"/>
      <c r="K694" s="24"/>
      <c r="L694" s="24"/>
      <c r="M694" s="24"/>
      <c r="N694" s="24"/>
      <c r="O694" s="24"/>
      <c r="P694" s="24"/>
    </row>
    <row r="695" spans="1:25" s="69" customFormat="1" ht="26.1" customHeight="1">
      <c r="A695" s="176"/>
      <c r="B695" s="177"/>
      <c r="C695" s="230"/>
      <c r="D695" s="230"/>
      <c r="E695" s="236"/>
      <c r="F695" s="240"/>
      <c r="G695" s="240"/>
      <c r="H695" s="170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13"/>
      <c r="T695" s="213"/>
      <c r="U695" s="213"/>
      <c r="V695" s="213"/>
      <c r="W695" s="213"/>
      <c r="X695" s="214"/>
      <c r="Y695" s="214"/>
    </row>
    <row r="696" spans="1:25" s="69" customFormat="1" ht="26.1" customHeight="1">
      <c r="A696" s="176"/>
      <c r="B696" s="177"/>
      <c r="C696" s="227"/>
      <c r="D696" s="227"/>
      <c r="E696" s="241"/>
      <c r="F696" s="240"/>
      <c r="G696" s="240"/>
      <c r="H696" s="172"/>
      <c r="I696" s="24"/>
      <c r="J696" s="24"/>
      <c r="K696" s="24"/>
      <c r="L696" s="24"/>
      <c r="M696" s="24"/>
      <c r="N696" s="24"/>
      <c r="O696" s="24"/>
      <c r="P696" s="24"/>
      <c r="S696" s="215"/>
      <c r="T696" s="215"/>
      <c r="U696" s="215"/>
      <c r="V696" s="215"/>
      <c r="W696" s="215"/>
      <c r="X696" s="214"/>
      <c r="Y696" s="214"/>
    </row>
    <row r="697" spans="1:25" s="69" customFormat="1" ht="26.1" customHeight="1">
      <c r="A697" s="176"/>
      <c r="B697" s="177"/>
      <c r="C697" s="230"/>
      <c r="D697" s="230"/>
      <c r="E697" s="238"/>
      <c r="F697" s="242"/>
      <c r="G697" s="242"/>
      <c r="H697" s="170"/>
      <c r="I697" s="24"/>
      <c r="J697" s="24"/>
      <c r="S697" s="225"/>
      <c r="T697" s="244"/>
      <c r="U697" s="215"/>
      <c r="V697" s="215"/>
      <c r="W697" s="215"/>
      <c r="X697" s="214"/>
      <c r="Y697" s="214"/>
    </row>
    <row r="698" spans="1:25" s="69" customFormat="1" ht="26.1" customHeight="1">
      <c r="A698" s="176"/>
      <c r="B698" s="176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S698" s="225"/>
      <c r="T698" s="244"/>
      <c r="U698" s="215"/>
      <c r="V698" s="215"/>
      <c r="W698" s="215"/>
      <c r="X698" s="214"/>
      <c r="Y698" s="214"/>
    </row>
    <row r="699" spans="1:25" s="69" customFormat="1" ht="26.1" customHeight="1">
      <c r="A699" s="176"/>
      <c r="B699" s="176"/>
      <c r="C699" s="24"/>
      <c r="D699" s="24"/>
      <c r="E699" s="24"/>
      <c r="F699" s="24"/>
      <c r="G699" s="24"/>
      <c r="H699" s="24"/>
      <c r="I699" s="24"/>
      <c r="J699" s="24"/>
      <c r="S699" s="225"/>
      <c r="T699" s="244"/>
      <c r="U699" s="215"/>
      <c r="V699" s="215"/>
      <c r="W699" s="215"/>
      <c r="X699" s="214"/>
      <c r="Y699" s="214"/>
    </row>
    <row r="700" spans="1:25" s="24" customFormat="1" ht="26.1" customHeight="1">
      <c r="A700" s="176"/>
      <c r="B700" s="176"/>
      <c r="K700" s="69"/>
      <c r="L700" s="69"/>
      <c r="M700" s="69"/>
      <c r="N700" s="69"/>
      <c r="O700" s="69"/>
      <c r="P700" s="69"/>
      <c r="S700" s="227"/>
      <c r="T700" s="237"/>
      <c r="U700" s="216"/>
      <c r="V700" s="216"/>
      <c r="W700" s="216"/>
      <c r="X700" s="217"/>
      <c r="Y700" s="217"/>
    </row>
    <row r="701" spans="1:25" s="69" customFormat="1" ht="26.1" customHeight="1">
      <c r="A701" s="176"/>
      <c r="B701" s="177"/>
      <c r="C701" s="24"/>
      <c r="D701" s="24"/>
      <c r="E701" s="24"/>
      <c r="F701" s="24"/>
      <c r="G701" s="24"/>
      <c r="H701" s="24"/>
      <c r="I701" s="24"/>
      <c r="J701" s="24"/>
      <c r="S701" s="225"/>
      <c r="T701" s="244"/>
      <c r="U701" s="215"/>
      <c r="V701" s="215"/>
      <c r="W701" s="215"/>
      <c r="X701" s="214"/>
      <c r="Y701" s="214"/>
    </row>
    <row r="702" spans="1:25" s="24" customFormat="1" ht="26.1" customHeight="1">
      <c r="A702" s="176"/>
      <c r="B702" s="176"/>
      <c r="K702" s="69"/>
      <c r="L702" s="69"/>
      <c r="M702" s="69"/>
      <c r="N702" s="69"/>
      <c r="O702" s="69"/>
      <c r="P702" s="69"/>
      <c r="S702" s="216"/>
      <c r="T702" s="216"/>
      <c r="U702" s="216"/>
      <c r="V702" s="216"/>
      <c r="W702" s="216"/>
      <c r="X702" s="217"/>
      <c r="Y702" s="217"/>
    </row>
    <row r="703" spans="1:25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15"/>
      <c r="T703" s="215"/>
      <c r="U703" s="215"/>
      <c r="V703" s="215"/>
      <c r="W703" s="215"/>
      <c r="X703" s="214"/>
      <c r="Y703" s="214"/>
    </row>
    <row r="704" spans="1:25" s="69" customFormat="1" ht="42" customHeight="1">
      <c r="A704" s="176"/>
      <c r="B704" s="177"/>
      <c r="C704" s="24"/>
      <c r="D704" s="24"/>
      <c r="E704" s="24"/>
      <c r="F704" s="24"/>
      <c r="G704" s="24"/>
      <c r="H704" s="24"/>
      <c r="I704" s="24"/>
      <c r="J704" s="24"/>
    </row>
    <row r="705" spans="1:23" s="69" customFormat="1" ht="36.75" customHeight="1">
      <c r="A705" s="176"/>
      <c r="B705" s="177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12"/>
      <c r="R705" s="223"/>
      <c r="S705" s="88"/>
      <c r="T705" s="88"/>
      <c r="U705" s="88"/>
      <c r="V705" s="88"/>
      <c r="W705" s="88"/>
    </row>
    <row r="706" spans="1:23" s="69" customFormat="1" ht="26.1" customHeight="1">
      <c r="A706" s="176"/>
      <c r="B706" s="177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15"/>
      <c r="R706" s="215"/>
    </row>
    <row r="707" spans="1:23" s="24" customFormat="1" ht="26.1" customHeight="1">
      <c r="A707" s="170"/>
      <c r="B707" s="170"/>
      <c r="K707" s="69"/>
      <c r="L707" s="69"/>
      <c r="M707" s="69"/>
      <c r="N707" s="69"/>
      <c r="O707" s="69"/>
      <c r="P707" s="69"/>
      <c r="Q707" s="224"/>
      <c r="R707" s="225"/>
    </row>
    <row r="708" spans="1:23" s="69" customFormat="1" ht="26.1" customHeight="1">
      <c r="A708" s="170"/>
      <c r="B708" s="171"/>
      <c r="C708" s="24"/>
      <c r="D708" s="24"/>
      <c r="E708" s="24"/>
      <c r="F708" s="24"/>
      <c r="G708" s="24"/>
      <c r="H708" s="24"/>
      <c r="I708" s="24"/>
      <c r="J708" s="24"/>
      <c r="K708" s="1"/>
      <c r="L708" s="1"/>
      <c r="M708" s="1"/>
      <c r="N708" s="213"/>
      <c r="O708" s="212"/>
      <c r="P708" s="212"/>
      <c r="Q708" s="224"/>
      <c r="R708" s="225"/>
    </row>
    <row r="709" spans="1:23" s="24" customFormat="1" ht="26.1" customHeight="1">
      <c r="A709" s="199"/>
      <c r="B709" s="199"/>
      <c r="K709" s="243"/>
      <c r="L709" s="244"/>
      <c r="M709" s="244"/>
      <c r="N709" s="215"/>
      <c r="O709" s="215"/>
      <c r="P709" s="215"/>
      <c r="Q709" s="224"/>
      <c r="R709" s="225"/>
    </row>
    <row r="710" spans="1:23" s="24" customFormat="1" ht="26.1" customHeight="1">
      <c r="A710" s="199"/>
      <c r="B710" s="199"/>
      <c r="K710" s="243"/>
      <c r="L710" s="244"/>
      <c r="M710" s="244"/>
      <c r="N710" s="215"/>
      <c r="O710" s="215"/>
      <c r="P710" s="224"/>
      <c r="Q710" s="226"/>
      <c r="R710" s="227"/>
    </row>
    <row r="711" spans="1:23" s="69" customFormat="1" ht="26.1" customHeight="1">
      <c r="A711" s="203"/>
      <c r="B711" s="204"/>
      <c r="C711" s="24"/>
      <c r="D711" s="24"/>
      <c r="E711" s="24"/>
      <c r="F711" s="24"/>
      <c r="G711" s="24"/>
      <c r="H711" s="24"/>
      <c r="I711" s="24"/>
      <c r="J711" s="24"/>
      <c r="K711" s="243"/>
      <c r="L711" s="244"/>
      <c r="M711" s="244"/>
      <c r="N711" s="215"/>
      <c r="O711" s="215"/>
      <c r="P711" s="224"/>
      <c r="Q711" s="224"/>
      <c r="R711" s="225"/>
    </row>
    <row r="712" spans="1:23" s="69" customFormat="1" ht="26.1" customHeight="1">
      <c r="A712" s="203"/>
      <c r="B712" s="204"/>
      <c r="C712" s="24"/>
      <c r="D712" s="24"/>
      <c r="E712" s="24"/>
      <c r="F712" s="24"/>
      <c r="G712" s="24"/>
      <c r="H712" s="24"/>
      <c r="I712" s="24"/>
      <c r="J712" s="24"/>
      <c r="K712" s="243"/>
      <c r="L712" s="244"/>
      <c r="M712" s="244"/>
      <c r="N712" s="215"/>
      <c r="O712" s="215"/>
      <c r="P712" s="224"/>
      <c r="Q712" s="216"/>
      <c r="R712" s="216"/>
    </row>
    <row r="713" spans="1:23" s="69" customFormat="1" ht="26.1" customHeight="1">
      <c r="A713" s="176"/>
      <c r="B713" s="177"/>
      <c r="C713" s="24"/>
      <c r="D713" s="24"/>
      <c r="E713" s="24"/>
      <c r="F713" s="24"/>
      <c r="G713" s="24"/>
      <c r="H713" s="24"/>
      <c r="I713" s="24"/>
      <c r="J713" s="24"/>
      <c r="K713" s="241"/>
      <c r="L713" s="237"/>
      <c r="M713" s="237"/>
      <c r="N713" s="216"/>
      <c r="O713" s="216"/>
      <c r="P713" s="226"/>
      <c r="Q713" s="215"/>
      <c r="R713" s="215"/>
    </row>
    <row r="714" spans="1:23" s="69" customFormat="1" ht="26.1" customHeight="1">
      <c r="A714" s="176"/>
      <c r="B714" s="177"/>
      <c r="C714" s="24"/>
      <c r="D714" s="24"/>
      <c r="E714" s="24"/>
      <c r="F714" s="24"/>
      <c r="G714" s="24"/>
      <c r="H714" s="24"/>
      <c r="I714" s="24"/>
      <c r="J714" s="24"/>
      <c r="K714" s="243"/>
      <c r="L714" s="244"/>
      <c r="M714" s="244"/>
      <c r="N714" s="215"/>
      <c r="O714" s="215"/>
      <c r="P714" s="224"/>
    </row>
    <row r="715" spans="1:23" s="24" customFormat="1" ht="26.1" customHeight="1">
      <c r="A715" s="176"/>
      <c r="B715" s="177"/>
      <c r="K715" s="241"/>
      <c r="L715" s="237"/>
      <c r="M715" s="237"/>
      <c r="N715" s="216"/>
      <c r="O715" s="216"/>
      <c r="P715" s="216"/>
      <c r="Q715" s="88"/>
      <c r="R715" s="88"/>
    </row>
    <row r="716" spans="1:23" s="69" customFormat="1" ht="26.1" customHeight="1">
      <c r="A716" s="176"/>
      <c r="B716" s="177"/>
      <c r="C716" s="24"/>
      <c r="D716" s="24"/>
      <c r="E716" s="24"/>
      <c r="F716" s="24"/>
      <c r="G716" s="24"/>
      <c r="H716" s="24"/>
      <c r="I716" s="24"/>
      <c r="J716" s="24"/>
      <c r="K716" s="243"/>
      <c r="L716" s="244"/>
      <c r="M716" s="244"/>
      <c r="N716" s="215"/>
      <c r="O716" s="215"/>
      <c r="P716" s="215"/>
    </row>
    <row r="717" spans="1:23" s="73" customFormat="1" ht="26.1" customHeight="1">
      <c r="A717" s="176"/>
      <c r="B717" s="176"/>
      <c r="C717" s="24"/>
      <c r="D717" s="24"/>
      <c r="E717" s="24"/>
      <c r="F717" s="24"/>
      <c r="G717" s="24"/>
      <c r="H717" s="24"/>
      <c r="I717" s="24"/>
      <c r="J717" s="24"/>
      <c r="K717" s="69"/>
      <c r="L717" s="69"/>
      <c r="M717" s="69"/>
      <c r="N717" s="69"/>
      <c r="O717" s="69"/>
      <c r="P717" s="69"/>
      <c r="Q717" s="24"/>
      <c r="R717" s="24"/>
    </row>
    <row r="718" spans="1:23" s="69" customFormat="1" ht="26.1" customHeight="1">
      <c r="A718" s="176"/>
      <c r="B718" s="177"/>
      <c r="C718" s="24"/>
      <c r="D718" s="24"/>
      <c r="E718" s="24"/>
      <c r="F718" s="24"/>
      <c r="G718" s="24"/>
      <c r="H718" s="24"/>
      <c r="I718" s="24"/>
      <c r="J718" s="24"/>
      <c r="K718" s="88"/>
      <c r="L718" s="88"/>
      <c r="M718" s="88"/>
      <c r="N718" s="88"/>
      <c r="O718" s="88"/>
      <c r="P718" s="88"/>
    </row>
    <row r="719" spans="1:23" s="69" customFormat="1" ht="26.1" customHeight="1">
      <c r="A719" s="176"/>
      <c r="B719" s="176"/>
      <c r="C719" s="24"/>
      <c r="D719" s="24"/>
      <c r="E719" s="24"/>
      <c r="F719" s="24"/>
      <c r="G719" s="24"/>
      <c r="H719" s="24"/>
      <c r="I719" s="24"/>
      <c r="J719" s="24"/>
      <c r="Q719" s="24"/>
      <c r="R719" s="24"/>
    </row>
    <row r="720" spans="1:23" s="69" customFormat="1" ht="41.25" customHeight="1">
      <c r="A720" s="176"/>
      <c r="B720" s="177"/>
      <c r="C720" s="24"/>
      <c r="D720" s="24"/>
      <c r="E720" s="24"/>
      <c r="F720" s="24"/>
      <c r="G720" s="24"/>
      <c r="H720" s="24"/>
      <c r="I720" s="24"/>
      <c r="J720" s="24"/>
      <c r="K720" s="22" t="e">
        <f>#REF!</f>
        <v>#REF!</v>
      </c>
      <c r="L720" s="24"/>
      <c r="M720" s="24"/>
      <c r="N720" s="24"/>
      <c r="O720" s="24"/>
      <c r="P720" s="24"/>
      <c r="Q720" s="24"/>
      <c r="R720" s="24"/>
    </row>
    <row r="721" spans="1:18" s="24" customFormat="1" ht="26.1" customHeight="1">
      <c r="A721" s="245"/>
      <c r="B721" s="246"/>
      <c r="K721" s="69"/>
      <c r="L721" s="69"/>
      <c r="M721" s="69"/>
      <c r="N721" s="69"/>
      <c r="O721" s="69"/>
      <c r="P721" s="69"/>
      <c r="Q721" s="69"/>
      <c r="R721" s="69"/>
    </row>
    <row r="722" spans="1:18" s="24" customFormat="1" ht="26.1" customHeight="1">
      <c r="A722" s="245"/>
      <c r="B722" s="246"/>
      <c r="Q722" s="69"/>
      <c r="R722" s="69"/>
    </row>
    <row r="723" spans="1:18" s="24" customFormat="1" ht="26.1" customHeight="1">
      <c r="A723" s="245"/>
      <c r="B723" s="246"/>
      <c r="Q723" s="69"/>
      <c r="R723" s="69"/>
    </row>
    <row r="724" spans="1:18" s="24" customFormat="1" ht="26.1" customHeight="1">
      <c r="A724" s="245"/>
      <c r="B724" s="245"/>
      <c r="K724" s="69"/>
      <c r="L724" s="69"/>
      <c r="M724" s="69"/>
      <c r="N724" s="69"/>
      <c r="O724" s="69"/>
      <c r="P724" s="69"/>
      <c r="Q724" s="69"/>
      <c r="R724" s="69"/>
    </row>
    <row r="725" spans="1:18" s="175" customFormat="1" ht="26.1" customHeight="1">
      <c r="A725" s="245"/>
      <c r="B725" s="246"/>
      <c r="C725" s="24"/>
      <c r="D725" s="24"/>
      <c r="E725" s="24"/>
      <c r="F725" s="24"/>
      <c r="G725" s="24"/>
      <c r="H725" s="24"/>
      <c r="I725" s="24"/>
      <c r="J725" s="24"/>
      <c r="K725" s="69"/>
      <c r="L725" s="69"/>
      <c r="M725" s="69"/>
      <c r="N725" s="69"/>
      <c r="O725" s="69"/>
      <c r="P725" s="69"/>
      <c r="Q725" s="24"/>
      <c r="R725" s="24"/>
    </row>
    <row r="726" spans="1:18" s="24" customFormat="1" ht="26.1" customHeight="1">
      <c r="A726" s="245"/>
      <c r="B726" s="245"/>
      <c r="K726" s="69"/>
      <c r="L726" s="69"/>
      <c r="M726" s="69"/>
      <c r="N726" s="69"/>
      <c r="O726" s="69"/>
      <c r="P726" s="69"/>
      <c r="Q726" s="69"/>
      <c r="R726" s="69"/>
    </row>
    <row r="727" spans="1:18" s="69" customFormat="1" ht="26.1" customHeight="1">
      <c r="A727" s="245"/>
      <c r="B727" s="245"/>
      <c r="C727" s="24"/>
      <c r="D727" s="24"/>
      <c r="E727" s="24"/>
      <c r="F727" s="24"/>
      <c r="G727" s="24"/>
      <c r="H727" s="24"/>
      <c r="I727" s="24"/>
      <c r="J727" s="24"/>
      <c r="Q727" s="73"/>
      <c r="R727" s="73"/>
    </row>
    <row r="728" spans="1:18" s="69" customFormat="1" ht="26.1" customHeight="1">
      <c r="A728" s="245"/>
      <c r="B728" s="246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</row>
    <row r="729" spans="1:18" s="69" customFormat="1" ht="26.1" customHeight="1">
      <c r="A729" s="245"/>
      <c r="B729" s="246"/>
      <c r="C729" s="24"/>
      <c r="D729" s="24"/>
      <c r="E729" s="24"/>
      <c r="F729" s="24"/>
      <c r="G729" s="24"/>
      <c r="H729" s="24"/>
      <c r="I729" s="24"/>
      <c r="J729" s="24"/>
    </row>
    <row r="730" spans="1:18" s="69" customFormat="1" ht="26.1" customHeight="1">
      <c r="A730" s="245"/>
      <c r="B730" s="246"/>
      <c r="C730" s="24"/>
      <c r="D730" s="24"/>
      <c r="E730" s="24"/>
      <c r="F730" s="24"/>
      <c r="G730" s="24"/>
      <c r="H730" s="24"/>
      <c r="I730" s="24"/>
      <c r="J730" s="24"/>
      <c r="K730" s="73"/>
      <c r="L730" s="73"/>
      <c r="M730" s="73"/>
      <c r="N730" s="73"/>
      <c r="O730" s="73"/>
      <c r="P730" s="73"/>
    </row>
    <row r="731" spans="1:18" s="69" customFormat="1" ht="26.1" customHeight="1">
      <c r="A731" s="245"/>
      <c r="B731" s="246"/>
      <c r="C731" s="24"/>
      <c r="D731" s="24"/>
      <c r="E731" s="24"/>
      <c r="F731" s="24"/>
      <c r="G731" s="24"/>
      <c r="H731" s="24"/>
      <c r="I731" s="24"/>
      <c r="J731" s="24"/>
      <c r="Q731" s="24"/>
      <c r="R731" s="24"/>
    </row>
    <row r="732" spans="1:18" s="24" customFormat="1" ht="26.1" customHeight="1">
      <c r="A732" s="245"/>
      <c r="B732" s="245"/>
      <c r="K732" s="69"/>
      <c r="L732" s="69"/>
      <c r="M732" s="69"/>
      <c r="N732" s="69"/>
      <c r="O732" s="69"/>
      <c r="P732" s="69"/>
    </row>
    <row r="733" spans="1:18" s="69" customFormat="1" ht="26.1" customHeight="1">
      <c r="A733" s="245"/>
      <c r="B733" s="246"/>
      <c r="C733" s="24"/>
      <c r="D733" s="24"/>
      <c r="E733" s="24"/>
      <c r="F733" s="24"/>
      <c r="G733" s="24"/>
      <c r="H733" s="24"/>
      <c r="I733" s="24"/>
      <c r="J733" s="24"/>
      <c r="Q733" s="24"/>
      <c r="R733" s="24"/>
    </row>
    <row r="734" spans="1:18" s="69" customFormat="1" ht="26.1" customHeight="1">
      <c r="A734" s="247"/>
      <c r="B734" s="248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</row>
    <row r="735" spans="1:18" s="24" customFormat="1" ht="26.1" customHeight="1">
      <c r="A735" s="245"/>
      <c r="B735" s="246"/>
      <c r="Q735" s="175"/>
      <c r="R735" s="175"/>
    </row>
    <row r="736" spans="1:18" s="69" customFormat="1" ht="26.1" customHeight="1">
      <c r="A736" s="245"/>
      <c r="B736" s="246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</row>
    <row r="737" spans="1:18" s="69" customFormat="1" ht="26.1" customHeight="1">
      <c r="A737" s="245"/>
      <c r="B737" s="246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</row>
    <row r="738" spans="1:18" s="69" customFormat="1" ht="26.1" customHeight="1">
      <c r="A738" s="245"/>
      <c r="B738" s="245"/>
      <c r="C738" s="24"/>
      <c r="D738" s="24"/>
      <c r="E738" s="24"/>
      <c r="F738" s="24"/>
      <c r="G738" s="24"/>
      <c r="H738" s="24"/>
      <c r="I738" s="24"/>
      <c r="J738" s="24"/>
      <c r="K738" s="175"/>
      <c r="L738" s="175"/>
      <c r="M738" s="175"/>
      <c r="N738" s="175"/>
      <c r="O738" s="175"/>
      <c r="P738" s="175"/>
    </row>
    <row r="739" spans="1:18" s="69" customFormat="1" ht="26.1" customHeight="1">
      <c r="A739" s="245"/>
      <c r="B739" s="245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</row>
    <row r="740" spans="1:18" s="73" customFormat="1" ht="26.1" customHeight="1">
      <c r="A740" s="176"/>
      <c r="B740" s="176"/>
      <c r="C740" s="24"/>
      <c r="D740" s="24"/>
      <c r="E740" s="24"/>
      <c r="F740" s="24"/>
      <c r="G740" s="24"/>
      <c r="H740" s="24"/>
      <c r="I740" s="24"/>
      <c r="J740" s="24"/>
      <c r="K740" s="69"/>
      <c r="L740" s="69"/>
      <c r="M740" s="69"/>
      <c r="N740" s="69"/>
      <c r="O740" s="69"/>
      <c r="P740" s="69"/>
      <c r="Q740" s="69"/>
      <c r="R740" s="69"/>
    </row>
    <row r="741" spans="1:18" s="24" customFormat="1" ht="26.1" customHeight="1">
      <c r="A741" s="176"/>
      <c r="B741" s="176"/>
      <c r="K741" s="69"/>
      <c r="L741" s="69"/>
      <c r="M741" s="69"/>
      <c r="N741" s="69"/>
      <c r="O741" s="69"/>
      <c r="P741" s="69"/>
      <c r="Q741" s="69"/>
      <c r="R741" s="69"/>
    </row>
    <row r="742" spans="1:18" s="24" customFormat="1" ht="30.75" customHeight="1">
      <c r="A742" s="176"/>
      <c r="B742" s="176"/>
      <c r="K742" s="69"/>
      <c r="L742" s="69"/>
      <c r="M742" s="69"/>
      <c r="N742" s="69"/>
      <c r="O742" s="69"/>
      <c r="P742" s="69"/>
    </row>
    <row r="743" spans="1:18" s="69" customFormat="1" ht="26.1" customHeight="1">
      <c r="A743" s="176"/>
      <c r="B743" s="176"/>
      <c r="C743" s="24"/>
      <c r="D743" s="24"/>
      <c r="E743" s="24"/>
      <c r="F743" s="24"/>
      <c r="G743" s="24"/>
      <c r="H743" s="24"/>
      <c r="I743" s="24"/>
      <c r="J743" s="24"/>
    </row>
    <row r="744" spans="1:18" s="24" customFormat="1" ht="26.1" customHeight="1">
      <c r="A744" s="176"/>
      <c r="B744" s="177"/>
      <c r="K744" s="69"/>
      <c r="L744" s="69"/>
      <c r="M744" s="69"/>
      <c r="N744" s="69"/>
      <c r="O744" s="69"/>
      <c r="P744" s="69"/>
      <c r="Q744" s="69"/>
      <c r="R744" s="69"/>
    </row>
    <row r="745" spans="1:18" s="69" customFormat="1" ht="26.1" customHeight="1">
      <c r="A745" s="176"/>
      <c r="B745" s="177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</row>
    <row r="746" spans="1:18" s="69" customFormat="1" ht="26.1" customHeight="1">
      <c r="A746" s="176"/>
      <c r="B746" s="177"/>
      <c r="C746" s="24"/>
      <c r="D746" s="24"/>
      <c r="E746" s="24"/>
      <c r="F746" s="24"/>
      <c r="G746" s="24"/>
      <c r="H746" s="24"/>
      <c r="I746" s="24"/>
      <c r="J746" s="24"/>
    </row>
    <row r="747" spans="1:18" s="24" customFormat="1" ht="26.1" customHeight="1">
      <c r="A747" s="176"/>
      <c r="B747" s="177"/>
      <c r="K747" s="69"/>
      <c r="L747" s="69"/>
      <c r="M747" s="69"/>
      <c r="N747" s="69"/>
      <c r="O747" s="69"/>
      <c r="P747" s="69"/>
      <c r="Q747" s="69"/>
      <c r="R747" s="69"/>
    </row>
    <row r="748" spans="1:18" s="24" customFormat="1" ht="28.5" customHeight="1">
      <c r="A748" s="176"/>
      <c r="B748" s="177"/>
      <c r="Q748" s="69"/>
      <c r="R748" s="69"/>
    </row>
    <row r="749" spans="1:18" s="24" customFormat="1" ht="28.5" customHeight="1">
      <c r="A749" s="176"/>
      <c r="B749" s="176"/>
      <c r="K749" s="69"/>
      <c r="L749" s="69"/>
      <c r="M749" s="69"/>
      <c r="N749" s="69"/>
      <c r="O749" s="69"/>
      <c r="P749" s="69"/>
      <c r="Q749" s="69"/>
      <c r="R749" s="69"/>
    </row>
    <row r="750" spans="1:18" s="88" customFormat="1" ht="34.5" customHeight="1">
      <c r="A750" s="176"/>
      <c r="B750" s="177"/>
      <c r="C750" s="24"/>
      <c r="D750" s="24"/>
      <c r="E750" s="24"/>
      <c r="F750" s="24"/>
      <c r="G750" s="24"/>
      <c r="H750" s="24"/>
      <c r="I750" s="24"/>
      <c r="J750" s="24"/>
      <c r="K750" s="69"/>
      <c r="L750" s="69"/>
      <c r="M750" s="69"/>
      <c r="N750" s="69"/>
      <c r="O750" s="69"/>
      <c r="P750" s="69"/>
      <c r="Q750" s="73"/>
      <c r="R750" s="73"/>
    </row>
    <row r="751" spans="1:18" s="69" customFormat="1" ht="26.1" customHeight="1">
      <c r="A751" s="176"/>
      <c r="B751" s="177"/>
      <c r="C751" s="24"/>
      <c r="D751" s="24"/>
      <c r="E751" s="24"/>
      <c r="F751" s="24"/>
      <c r="G751" s="24"/>
      <c r="H751" s="24"/>
      <c r="I751" s="24"/>
      <c r="J751" s="24"/>
      <c r="Q751" s="24"/>
      <c r="R751" s="24"/>
    </row>
    <row r="752" spans="1:18" s="24" customFormat="1" ht="26.1" customHeight="1">
      <c r="A752" s="176"/>
      <c r="B752" s="176"/>
      <c r="K752" s="69"/>
      <c r="L752" s="69"/>
      <c r="M752" s="69"/>
      <c r="N752" s="69"/>
      <c r="O752" s="69"/>
      <c r="P752" s="69"/>
    </row>
    <row r="753" spans="1:18" s="24" customFormat="1" ht="26.1" customHeight="1">
      <c r="A753" s="176"/>
      <c r="B753" s="177"/>
      <c r="K753" s="73"/>
      <c r="L753" s="73"/>
      <c r="M753" s="73"/>
      <c r="N753" s="73"/>
      <c r="O753" s="73"/>
      <c r="P753" s="73"/>
      <c r="Q753" s="69"/>
      <c r="R753" s="69"/>
    </row>
    <row r="754" spans="1:18" s="175" customFormat="1" ht="26.1" customHeight="1">
      <c r="A754" s="176"/>
      <c r="B754" s="177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</row>
    <row r="755" spans="1:18" s="69" customFormat="1" ht="26.1" customHeight="1">
      <c r="A755" s="176"/>
      <c r="B755" s="177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</row>
    <row r="756" spans="1:18" s="69" customFormat="1" ht="26.1" customHeight="1">
      <c r="A756" s="176"/>
      <c r="B756" s="177"/>
      <c r="C756" s="24"/>
      <c r="D756" s="24"/>
      <c r="E756" s="24"/>
      <c r="F756" s="24"/>
      <c r="G756" s="24"/>
      <c r="H756" s="24"/>
      <c r="I756" s="24"/>
      <c r="J756" s="24"/>
    </row>
    <row r="757" spans="1:18" s="24" customFormat="1" ht="26.1" customHeight="1">
      <c r="A757" s="176"/>
      <c r="B757" s="177"/>
    </row>
    <row r="758" spans="1:18" s="69" customFormat="1" ht="26.1" customHeight="1">
      <c r="A758" s="176"/>
      <c r="B758" s="176"/>
      <c r="C758" s="24"/>
      <c r="D758" s="24"/>
      <c r="E758" s="24"/>
      <c r="F758" s="24"/>
      <c r="G758" s="24"/>
      <c r="H758" s="24"/>
      <c r="I758" s="24"/>
      <c r="J758" s="24"/>
      <c r="Q758" s="24"/>
      <c r="R758" s="24"/>
    </row>
    <row r="759" spans="1:18" s="24" customFormat="1" ht="26.1" customHeight="1">
      <c r="A759" s="176"/>
      <c r="B759" s="176"/>
      <c r="K759" s="69"/>
      <c r="L759" s="69"/>
      <c r="M759" s="69"/>
      <c r="N759" s="69"/>
      <c r="O759" s="69"/>
      <c r="P759" s="69"/>
    </row>
    <row r="760" spans="1:18" s="69" customFormat="1" ht="31.5" customHeight="1">
      <c r="A760" s="176"/>
      <c r="B760" s="177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88"/>
      <c r="R760" s="88"/>
    </row>
    <row r="761" spans="1:18" s="69" customFormat="1" ht="26.1" customHeight="1">
      <c r="A761" s="176"/>
      <c r="B761" s="176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</row>
    <row r="762" spans="1:18" s="24" customFormat="1" ht="26.1" customHeight="1">
      <c r="A762" s="176"/>
      <c r="B762" s="177"/>
    </row>
    <row r="763" spans="1:18" s="69" customFormat="1" ht="26.1" customHeight="1">
      <c r="A763" s="176"/>
      <c r="B763" s="177"/>
      <c r="C763" s="24"/>
      <c r="D763" s="24"/>
      <c r="E763" s="24"/>
      <c r="F763" s="24"/>
      <c r="G763" s="24"/>
      <c r="H763" s="24"/>
      <c r="I763" s="24"/>
      <c r="J763" s="24"/>
      <c r="K763" s="88"/>
      <c r="L763" s="88"/>
      <c r="M763" s="88"/>
      <c r="N763" s="88"/>
      <c r="O763" s="88"/>
      <c r="P763" s="88"/>
      <c r="Q763" s="24"/>
      <c r="R763" s="24"/>
    </row>
    <row r="764" spans="1:18" s="24" customFormat="1" ht="26.1" customHeight="1">
      <c r="A764" s="176"/>
      <c r="B764" s="176"/>
      <c r="K764" s="69"/>
      <c r="L764" s="69"/>
      <c r="M764" s="69"/>
      <c r="N764" s="69"/>
      <c r="O764" s="69"/>
      <c r="P764" s="69"/>
      <c r="Q764" s="175"/>
      <c r="R764" s="175"/>
    </row>
    <row r="765" spans="1:18" s="69" customFormat="1" ht="26.1" customHeight="1">
      <c r="A765" s="176"/>
      <c r="B765" s="176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</row>
    <row r="766" spans="1:18" s="69" customFormat="1" ht="26.1" customHeight="1">
      <c r="A766" s="176"/>
      <c r="B766" s="176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</row>
    <row r="767" spans="1:18" s="24" customFormat="1" ht="26.1" customHeight="1">
      <c r="A767" s="201"/>
      <c r="B767" s="202"/>
      <c r="K767" s="175"/>
      <c r="L767" s="175"/>
      <c r="M767" s="175"/>
      <c r="N767" s="175"/>
      <c r="O767" s="175"/>
      <c r="P767" s="175"/>
    </row>
    <row r="768" spans="1:18" s="69" customFormat="1" ht="40.5" customHeight="1">
      <c r="A768" s="176"/>
      <c r="B768" s="177"/>
      <c r="C768" s="24"/>
      <c r="D768" s="24"/>
      <c r="E768" s="24"/>
      <c r="F768" s="24"/>
      <c r="G768" s="24"/>
      <c r="H768" s="24"/>
      <c r="I768" s="24"/>
      <c r="J768" s="24"/>
    </row>
    <row r="769" spans="1:18" s="24" customFormat="1" ht="40.5" customHeight="1">
      <c r="A769" s="176"/>
      <c r="B769" s="176"/>
      <c r="K769" s="69"/>
      <c r="L769" s="69"/>
      <c r="M769" s="69"/>
      <c r="N769" s="69"/>
      <c r="O769" s="69"/>
      <c r="P769" s="69"/>
    </row>
    <row r="770" spans="1:18" s="24" customFormat="1" ht="26.1" customHeight="1">
      <c r="A770" s="176"/>
      <c r="B770" s="176"/>
      <c r="Q770" s="69"/>
      <c r="R770" s="69"/>
    </row>
    <row r="771" spans="1:18" s="69" customFormat="1" ht="26.1" customHeight="1">
      <c r="A771" s="176"/>
      <c r="B771" s="176"/>
      <c r="C771" s="24"/>
      <c r="D771" s="24"/>
      <c r="E771" s="24"/>
      <c r="F771" s="24"/>
      <c r="G771" s="24"/>
      <c r="H771" s="24"/>
      <c r="I771" s="24"/>
      <c r="J771" s="24"/>
    </row>
    <row r="772" spans="1:18" s="69" customFormat="1" ht="26.1" customHeight="1">
      <c r="A772" s="176"/>
      <c r="B772" s="177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</row>
    <row r="773" spans="1:18" s="24" customFormat="1" ht="26.1" customHeight="1">
      <c r="A773" s="176"/>
      <c r="B773" s="177"/>
      <c r="K773" s="69"/>
      <c r="L773" s="69"/>
      <c r="M773" s="69"/>
      <c r="N773" s="69"/>
      <c r="O773" s="69"/>
      <c r="P773" s="69"/>
      <c r="Q773" s="69"/>
      <c r="R773" s="69"/>
    </row>
    <row r="774" spans="1:18" s="69" customFormat="1" ht="26.1" customHeight="1">
      <c r="A774" s="176"/>
      <c r="B774" s="176"/>
      <c r="C774" s="24"/>
      <c r="D774" s="24"/>
      <c r="E774" s="24"/>
      <c r="F774" s="24"/>
      <c r="G774" s="24"/>
      <c r="H774" s="24"/>
      <c r="I774" s="24"/>
      <c r="J774" s="24"/>
      <c r="Q774" s="24"/>
      <c r="R774" s="24"/>
    </row>
    <row r="775" spans="1:18" s="69" customFormat="1" ht="26.1" customHeight="1">
      <c r="A775" s="228"/>
      <c r="B775" s="249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</row>
    <row r="776" spans="1:18" s="69" customFormat="1" ht="26.1" customHeight="1">
      <c r="A776" s="176"/>
      <c r="B776" s="176"/>
      <c r="C776" s="24"/>
      <c r="D776" s="24"/>
      <c r="E776" s="24"/>
      <c r="F776" s="24"/>
      <c r="G776" s="24"/>
      <c r="H776" s="24"/>
      <c r="I776" s="24"/>
      <c r="J776" s="24"/>
    </row>
    <row r="777" spans="1:18" s="123" customFormat="1" ht="26.1" customHeight="1">
      <c r="A777" s="176"/>
      <c r="B777" s="177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</row>
    <row r="778" spans="1:18" s="69" customFormat="1" ht="26.1" customHeight="1">
      <c r="A778" s="176"/>
      <c r="B778" s="177"/>
      <c r="C778" s="24"/>
      <c r="D778" s="24"/>
      <c r="E778" s="24"/>
      <c r="F778" s="24"/>
      <c r="G778" s="24"/>
      <c r="H778" s="24"/>
      <c r="I778" s="24"/>
      <c r="J778" s="24"/>
    </row>
    <row r="779" spans="1:18" s="24" customFormat="1" ht="26.1" customHeight="1">
      <c r="A779" s="176"/>
      <c r="B779" s="176"/>
      <c r="K779" s="69"/>
      <c r="L779" s="69"/>
      <c r="M779" s="69"/>
      <c r="N779" s="69"/>
      <c r="O779" s="69"/>
      <c r="P779" s="69"/>
    </row>
    <row r="780" spans="1:18" s="24" customFormat="1" ht="26.1" customHeight="1">
      <c r="A780" s="176"/>
      <c r="B780" s="177"/>
    </row>
    <row r="781" spans="1:18" s="69" customFormat="1" ht="26.1" customHeight="1">
      <c r="A781" s="176"/>
      <c r="B781" s="176"/>
      <c r="C781" s="24"/>
      <c r="D781" s="24"/>
      <c r="E781" s="24"/>
      <c r="F781" s="24"/>
      <c r="G781" s="24"/>
      <c r="H781" s="24"/>
      <c r="I781" s="24"/>
      <c r="J781" s="24"/>
    </row>
    <row r="782" spans="1:18" s="69" customFormat="1" ht="26.1" customHeight="1">
      <c r="A782" s="176"/>
      <c r="B782" s="177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</row>
    <row r="783" spans="1:18" s="69" customFormat="1" ht="26.1" customHeight="1">
      <c r="A783" s="176"/>
      <c r="B783" s="177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</row>
    <row r="784" spans="1:18" s="69" customFormat="1" ht="26.1" customHeight="1">
      <c r="A784" s="176"/>
      <c r="B784" s="176"/>
      <c r="C784" s="24"/>
      <c r="D784" s="24"/>
      <c r="E784" s="24"/>
      <c r="F784" s="24"/>
      <c r="G784" s="24"/>
      <c r="H784" s="24"/>
      <c r="I784" s="24"/>
      <c r="J784" s="24"/>
    </row>
    <row r="785" spans="1:18" s="69" customFormat="1" ht="26.1" customHeight="1">
      <c r="A785" s="176"/>
      <c r="B785" s="177"/>
      <c r="C785" s="24"/>
      <c r="D785" s="24"/>
      <c r="E785" s="24"/>
      <c r="F785" s="24"/>
      <c r="G785" s="24"/>
      <c r="H785" s="24"/>
      <c r="I785" s="24"/>
      <c r="J785" s="24"/>
    </row>
    <row r="786" spans="1:18" s="69" customFormat="1" ht="26.1" customHeight="1">
      <c r="A786" s="176"/>
      <c r="B786" s="176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</row>
    <row r="787" spans="1:18" s="69" customFormat="1" ht="26.1" customHeight="1">
      <c r="A787" s="176"/>
      <c r="B787" s="176"/>
      <c r="C787" s="24"/>
      <c r="D787" s="24"/>
      <c r="E787" s="24"/>
      <c r="F787" s="24"/>
      <c r="G787" s="24"/>
      <c r="H787" s="24"/>
      <c r="I787" s="24"/>
      <c r="J787" s="24"/>
      <c r="Q787" s="123"/>
      <c r="R787" s="123"/>
    </row>
    <row r="788" spans="1:18" s="24" customFormat="1" ht="26.1" customHeight="1">
      <c r="A788" s="176"/>
      <c r="B788" s="177"/>
      <c r="K788" s="69"/>
      <c r="L788" s="69"/>
      <c r="M788" s="69"/>
      <c r="N788" s="69"/>
      <c r="O788" s="69"/>
      <c r="P788" s="69"/>
      <c r="Q788" s="69"/>
      <c r="R788" s="69"/>
    </row>
    <row r="789" spans="1:18" s="69" customFormat="1" ht="26.1" customHeight="1">
      <c r="A789" s="176"/>
      <c r="B789" s="177"/>
      <c r="C789" s="24"/>
      <c r="D789" s="24"/>
      <c r="E789" s="24"/>
      <c r="F789" s="24"/>
      <c r="G789" s="24"/>
      <c r="H789" s="24"/>
      <c r="I789" s="24"/>
      <c r="J789" s="24"/>
      <c r="Q789" s="24"/>
      <c r="R789" s="24"/>
    </row>
    <row r="790" spans="1:18" s="69" customFormat="1" ht="26.1" customHeight="1">
      <c r="A790" s="176"/>
      <c r="B790" s="176"/>
      <c r="C790" s="24"/>
      <c r="D790" s="24"/>
      <c r="E790" s="24"/>
      <c r="F790" s="24"/>
      <c r="G790" s="24"/>
      <c r="H790" s="24"/>
      <c r="I790" s="123"/>
      <c r="J790" s="123"/>
      <c r="K790" s="123"/>
      <c r="L790" s="123"/>
      <c r="M790" s="123"/>
      <c r="N790" s="123"/>
      <c r="O790" s="123"/>
      <c r="P790" s="123"/>
      <c r="Q790" s="24"/>
      <c r="R790" s="24"/>
    </row>
    <row r="791" spans="1:18" s="69" customFormat="1" ht="26.1" customHeight="1">
      <c r="A791" s="176"/>
      <c r="B791" s="177"/>
      <c r="C791" s="24"/>
      <c r="D791" s="24"/>
      <c r="E791" s="24"/>
      <c r="F791" s="24"/>
      <c r="G791" s="24"/>
      <c r="H791" s="24"/>
      <c r="I791" s="24"/>
      <c r="J791" s="24"/>
    </row>
    <row r="792" spans="1:18" s="24" customFormat="1" ht="26.1" customHeight="1">
      <c r="A792" s="176"/>
      <c r="B792" s="177"/>
      <c r="Q792" s="69"/>
      <c r="R792" s="69"/>
    </row>
    <row r="793" spans="1:18" s="69" customFormat="1" ht="26.1" customHeight="1">
      <c r="A793" s="176"/>
      <c r="B793" s="177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</row>
    <row r="794" spans="1:18" s="24" customFormat="1" ht="26.1" customHeight="1">
      <c r="A794" s="201"/>
      <c r="B794" s="201"/>
      <c r="C794" s="123"/>
      <c r="D794" s="123"/>
      <c r="E794" s="123"/>
      <c r="F794" s="123"/>
      <c r="G794" s="123"/>
      <c r="H794" s="123"/>
      <c r="K794" s="69"/>
      <c r="L794" s="69"/>
      <c r="M794" s="69"/>
      <c r="N794" s="69"/>
      <c r="O794" s="69"/>
      <c r="P794" s="69"/>
      <c r="Q794" s="69"/>
      <c r="R794" s="69"/>
    </row>
    <row r="795" spans="1:18" s="69" customFormat="1" ht="59.25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</row>
    <row r="796" spans="1:18" s="69" customFormat="1" ht="33.75" customHeight="1">
      <c r="A796" s="176"/>
      <c r="B796" s="176"/>
      <c r="C796" s="24"/>
      <c r="D796" s="24"/>
      <c r="E796" s="24"/>
      <c r="F796" s="24"/>
      <c r="G796" s="24"/>
      <c r="H796" s="24"/>
      <c r="I796" s="24"/>
      <c r="J796" s="24"/>
    </row>
    <row r="797" spans="1:18" s="24" customFormat="1" ht="26.1" customHeight="1">
      <c r="A797" s="176"/>
      <c r="B797" s="176"/>
      <c r="K797" s="69"/>
      <c r="L797" s="69"/>
      <c r="M797" s="69"/>
      <c r="N797" s="69"/>
      <c r="O797" s="69"/>
      <c r="P797" s="69"/>
      <c r="Q797" s="69"/>
      <c r="R797" s="69"/>
    </row>
    <row r="798" spans="1:18" s="24" customFormat="1" ht="26.1" customHeight="1">
      <c r="A798" s="176"/>
      <c r="B798" s="177"/>
      <c r="K798" s="69"/>
      <c r="L798" s="69"/>
      <c r="M798" s="69"/>
      <c r="N798" s="69"/>
      <c r="O798" s="69"/>
      <c r="P798" s="69"/>
    </row>
    <row r="799" spans="1:18" s="24" customFormat="1" ht="26.1" customHeight="1">
      <c r="A799" s="170"/>
      <c r="B799" s="171"/>
      <c r="K799" s="69"/>
      <c r="L799" s="69"/>
      <c r="M799" s="69"/>
      <c r="N799" s="69"/>
      <c r="O799" s="69"/>
      <c r="P799" s="69"/>
      <c r="Q799" s="69"/>
      <c r="R799" s="69"/>
    </row>
    <row r="800" spans="1:18" s="24" customFormat="1" ht="26.1" customHeight="1">
      <c r="A800" s="170"/>
      <c r="B800" s="171"/>
      <c r="K800" s="69"/>
      <c r="L800" s="69"/>
      <c r="M800" s="69"/>
      <c r="N800" s="69"/>
      <c r="O800" s="69"/>
      <c r="P800" s="69"/>
      <c r="Q800" s="69"/>
      <c r="R800" s="69"/>
    </row>
    <row r="801" spans="1:18" s="24" customFormat="1" ht="26.1" customHeight="1">
      <c r="A801" s="185"/>
      <c r="B801" s="186"/>
      <c r="K801" s="22" t="e">
        <f>#REF!</f>
        <v>#REF!</v>
      </c>
      <c r="Q801" s="69"/>
      <c r="R801" s="69"/>
    </row>
    <row r="802" spans="1:18" s="24" customFormat="1" ht="26.1" customHeight="1">
      <c r="A802" s="199"/>
      <c r="B802" s="200"/>
      <c r="K802" s="69"/>
      <c r="L802" s="69"/>
      <c r="M802" s="69"/>
      <c r="N802" s="69"/>
      <c r="O802" s="69"/>
      <c r="P802" s="69"/>
    </row>
    <row r="803" spans="1:18" s="69" customFormat="1" ht="26.1" customHeight="1">
      <c r="A803" s="203"/>
      <c r="B803" s="204"/>
      <c r="C803" s="24"/>
      <c r="D803" s="24"/>
      <c r="E803" s="24"/>
      <c r="F803" s="24"/>
      <c r="G803" s="24"/>
      <c r="H803" s="24"/>
      <c r="I803" s="24"/>
      <c r="J803" s="24"/>
    </row>
    <row r="804" spans="1:18" s="69" customFormat="1" ht="26.1" customHeight="1">
      <c r="A804" s="185"/>
      <c r="B804" s="186"/>
      <c r="C804" s="24"/>
      <c r="D804" s="24"/>
      <c r="E804" s="24"/>
      <c r="F804" s="24"/>
      <c r="G804" s="24"/>
      <c r="H804" s="24"/>
      <c r="I804" s="24"/>
      <c r="J804" s="24"/>
      <c r="Q804" s="24"/>
      <c r="R804" s="24"/>
    </row>
    <row r="805" spans="1:18" s="69" customFormat="1" ht="26.1" customHeight="1">
      <c r="A805" s="176"/>
      <c r="B805" s="176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</row>
    <row r="806" spans="1:18" s="69" customFormat="1" ht="26.1" customHeight="1">
      <c r="A806" s="176"/>
      <c r="B806" s="177"/>
      <c r="C806" s="24"/>
      <c r="D806" s="24"/>
      <c r="E806" s="24"/>
      <c r="F806" s="24"/>
      <c r="G806" s="24"/>
      <c r="H806" s="24"/>
      <c r="I806" s="24"/>
      <c r="J806" s="24"/>
    </row>
    <row r="807" spans="1:18" s="69" customFormat="1" ht="26.1" customHeight="1">
      <c r="A807" s="176"/>
      <c r="B807" s="177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</row>
    <row r="808" spans="1:18" s="24" customFormat="1" ht="26.1" customHeight="1">
      <c r="A808" s="176"/>
      <c r="B808" s="177"/>
      <c r="K808" s="69"/>
      <c r="L808" s="69"/>
      <c r="M808" s="69"/>
      <c r="N808" s="69"/>
      <c r="O808" s="69"/>
      <c r="P808" s="69"/>
    </row>
    <row r="809" spans="1:18" s="69" customFormat="1" ht="26.1" customHeight="1">
      <c r="A809" s="176"/>
      <c r="B809" s="176"/>
      <c r="C809" s="24"/>
      <c r="D809" s="24"/>
      <c r="E809" s="24"/>
      <c r="F809" s="24"/>
      <c r="G809" s="24"/>
      <c r="H809" s="24"/>
      <c r="I809" s="24"/>
      <c r="J809" s="24"/>
      <c r="Q809" s="24"/>
      <c r="R809" s="24"/>
    </row>
    <row r="810" spans="1:18" s="69" customFormat="1" ht="26.1" customHeight="1">
      <c r="A810" s="176"/>
      <c r="B810" s="177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</row>
    <row r="811" spans="1:18" s="69" customFormat="1" ht="26.1" customHeight="1">
      <c r="A811" s="176"/>
      <c r="B811" s="176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</row>
    <row r="812" spans="1:18" s="24" customFormat="1" ht="26.1" customHeight="1">
      <c r="A812" s="176"/>
      <c r="B812" s="177"/>
    </row>
    <row r="813" spans="1:18" s="69" customFormat="1" ht="26.1" customHeight="1">
      <c r="A813" s="176"/>
      <c r="B813" s="177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</row>
    <row r="814" spans="1:18" s="69" customFormat="1" ht="26.1" customHeight="1">
      <c r="A814" s="176"/>
      <c r="B814" s="176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</row>
    <row r="815" spans="1:18" s="69" customFormat="1" ht="26.1" customHeight="1">
      <c r="A815" s="176">
        <v>1.2375</v>
      </c>
      <c r="B815" s="176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</row>
    <row r="816" spans="1:18" s="69" customFormat="1" ht="26.1" customHeight="1">
      <c r="A816" s="176"/>
      <c r="B816" s="176"/>
      <c r="C816" s="24"/>
      <c r="D816" s="24"/>
      <c r="E816" s="24"/>
      <c r="F816" s="24"/>
      <c r="G816" s="24"/>
      <c r="H816" s="24"/>
      <c r="I816" s="24"/>
      <c r="J816" s="24"/>
    </row>
    <row r="817" spans="1:18" s="69" customFormat="1" ht="26.1" customHeight="1">
      <c r="A817" s="176"/>
      <c r="B817" s="176"/>
      <c r="C817" s="24"/>
      <c r="D817" s="24"/>
      <c r="E817" s="24"/>
      <c r="F817" s="24"/>
      <c r="G817" s="24"/>
      <c r="H817" s="24"/>
      <c r="I817" s="24"/>
      <c r="J817" s="24"/>
    </row>
    <row r="818" spans="1:18" s="24" customFormat="1" ht="26.1" customHeight="1">
      <c r="A818" s="176"/>
      <c r="B818" s="176"/>
      <c r="K818" s="69"/>
      <c r="L818" s="69"/>
      <c r="M818" s="69"/>
      <c r="N818" s="69"/>
      <c r="O818" s="69"/>
      <c r="P818" s="69"/>
    </row>
    <row r="819" spans="1:18" s="24" customFormat="1" ht="30.75" customHeight="1">
      <c r="A819" s="176"/>
      <c r="B819" s="176"/>
      <c r="K819" s="69"/>
      <c r="L819" s="69"/>
      <c r="M819" s="69"/>
      <c r="N819" s="69"/>
      <c r="O819" s="69"/>
      <c r="P819" s="69"/>
      <c r="Q819" s="69"/>
      <c r="R819" s="69"/>
    </row>
    <row r="820" spans="1:18" s="69" customFormat="1" ht="26.1" customHeight="1">
      <c r="A820" s="176"/>
      <c r="B820" s="177"/>
      <c r="C820" s="24"/>
      <c r="D820" s="24"/>
      <c r="E820" s="24"/>
      <c r="F820" s="24"/>
      <c r="G820" s="24"/>
      <c r="H820" s="24"/>
      <c r="I820" s="24"/>
      <c r="J820" s="24"/>
    </row>
    <row r="821" spans="1:18" s="24" customFormat="1" ht="26.1" customHeight="1">
      <c r="A821" s="176"/>
      <c r="B821" s="177"/>
      <c r="Q821" s="69"/>
      <c r="R821" s="69"/>
    </row>
    <row r="822" spans="1:18" s="69" customFormat="1" ht="26.1" customHeight="1">
      <c r="A822" s="176"/>
      <c r="B822" s="177"/>
      <c r="C822" s="24"/>
      <c r="D822" s="24"/>
      <c r="E822" s="24"/>
      <c r="F822" s="24"/>
      <c r="G822" s="24"/>
      <c r="H822" s="24"/>
      <c r="I822" s="24"/>
      <c r="J822" s="24"/>
      <c r="Q822" s="24"/>
      <c r="R822" s="24"/>
    </row>
    <row r="823" spans="1:18" s="24" customFormat="1" ht="26.1" customHeight="1">
      <c r="A823" s="176"/>
      <c r="B823" s="177"/>
      <c r="K823" s="69"/>
      <c r="L823" s="69"/>
      <c r="M823" s="69"/>
      <c r="N823" s="69"/>
      <c r="O823" s="69"/>
      <c r="P823" s="69"/>
      <c r="Q823" s="69"/>
      <c r="R823" s="69"/>
    </row>
    <row r="824" spans="1:18" s="69" customFormat="1" ht="26.1" customHeight="1">
      <c r="A824" s="176"/>
      <c r="B824" s="177"/>
      <c r="C824" s="24"/>
      <c r="D824" s="24"/>
      <c r="E824" s="24"/>
      <c r="F824" s="24"/>
      <c r="G824" s="24"/>
      <c r="H824" s="24"/>
      <c r="I824" s="24"/>
      <c r="J824" s="24"/>
    </row>
    <row r="825" spans="1:18" s="123" customFormat="1" ht="32.25" customHeight="1">
      <c r="A825" s="176"/>
      <c r="B825" s="176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69"/>
      <c r="R825" s="69"/>
    </row>
    <row r="826" spans="1:18" s="69" customFormat="1" ht="26.1" customHeight="1">
      <c r="A826" s="176"/>
      <c r="B826" s="177"/>
      <c r="C826" s="24"/>
      <c r="D826" s="24"/>
      <c r="E826" s="24"/>
      <c r="F826" s="24"/>
      <c r="G826" s="24"/>
      <c r="H826" s="24"/>
      <c r="I826" s="24"/>
      <c r="J826" s="24"/>
    </row>
    <row r="827" spans="1:18" s="69" customFormat="1" ht="31.5" customHeight="1">
      <c r="A827" s="176"/>
      <c r="B827" s="177"/>
      <c r="C827" s="24"/>
      <c r="D827" s="24"/>
      <c r="E827" s="24"/>
      <c r="F827" s="24"/>
      <c r="G827" s="24"/>
      <c r="H827" s="24"/>
      <c r="I827" s="24"/>
      <c r="J827" s="24"/>
    </row>
    <row r="828" spans="1:18" s="24" customFormat="1" ht="26.1" customHeight="1">
      <c r="A828" s="176"/>
      <c r="B828" s="177"/>
      <c r="K828" s="69"/>
      <c r="L828" s="69"/>
      <c r="M828" s="69"/>
      <c r="N828" s="69"/>
      <c r="O828" s="69"/>
      <c r="P828" s="69"/>
    </row>
    <row r="829" spans="1:18" s="69" customFormat="1" ht="26.1" customHeight="1">
      <c r="A829" s="176"/>
      <c r="B829" s="176"/>
      <c r="C829" s="24"/>
      <c r="D829" s="24"/>
      <c r="E829" s="24"/>
      <c r="F829" s="24"/>
      <c r="G829" s="24"/>
      <c r="H829" s="24"/>
      <c r="I829" s="24"/>
      <c r="J829" s="24"/>
      <c r="Q829" s="24"/>
      <c r="R829" s="24"/>
    </row>
    <row r="830" spans="1:18" s="69" customFormat="1" ht="26.1" customHeight="1">
      <c r="A830" s="176"/>
      <c r="B830" s="177"/>
      <c r="C830" s="24"/>
      <c r="D830" s="24"/>
      <c r="E830" s="24"/>
      <c r="F830" s="24"/>
      <c r="G830" s="24"/>
      <c r="H830" s="24"/>
      <c r="I830" s="24"/>
      <c r="J830" s="24"/>
    </row>
    <row r="831" spans="1:18" s="24" customFormat="1" ht="26.1" customHeight="1">
      <c r="A831" s="176"/>
      <c r="B831" s="177"/>
    </row>
    <row r="832" spans="1:18" s="24" customFormat="1" ht="26.1" customHeight="1">
      <c r="A832" s="176"/>
      <c r="B832" s="177"/>
      <c r="Q832" s="69"/>
      <c r="R832" s="69"/>
    </row>
    <row r="833" spans="1:18" s="24" customFormat="1" ht="26.1" customHeight="1">
      <c r="A833" s="176"/>
      <c r="B833" s="177"/>
      <c r="K833" s="69"/>
      <c r="L833" s="69"/>
      <c r="M833" s="69"/>
      <c r="N833" s="69"/>
      <c r="O833" s="69"/>
      <c r="P833" s="69"/>
    </row>
    <row r="834" spans="1:18" s="69" customFormat="1" ht="26.1" customHeight="1">
      <c r="A834" s="176"/>
      <c r="B834" s="17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</row>
    <row r="835" spans="1:18" s="24" customFormat="1" ht="26.1" customHeight="1">
      <c r="A835" s="176"/>
      <c r="B835" s="176"/>
      <c r="K835" s="69"/>
      <c r="L835" s="69"/>
      <c r="M835" s="69"/>
      <c r="N835" s="69"/>
      <c r="O835" s="69"/>
      <c r="P835" s="69"/>
      <c r="Q835" s="123"/>
      <c r="R835" s="123"/>
    </row>
    <row r="836" spans="1:18" s="73" customFormat="1" ht="26.1" customHeight="1">
      <c r="A836" s="176"/>
      <c r="B836" s="176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69"/>
      <c r="R836" s="69"/>
    </row>
    <row r="837" spans="1:18" s="69" customFormat="1" ht="26.1" customHeight="1">
      <c r="A837" s="176"/>
      <c r="B837" s="177"/>
      <c r="C837" s="24"/>
      <c r="D837" s="24"/>
      <c r="E837" s="24"/>
      <c r="F837" s="24"/>
      <c r="G837" s="24"/>
      <c r="H837" s="24"/>
      <c r="I837" s="24"/>
      <c r="J837" s="24"/>
    </row>
    <row r="838" spans="1:18" s="69" customFormat="1" ht="26.1" customHeight="1">
      <c r="A838" s="176"/>
      <c r="B838" s="176"/>
      <c r="C838" s="24"/>
      <c r="D838" s="24"/>
      <c r="E838" s="24"/>
      <c r="F838" s="24"/>
      <c r="G838" s="24"/>
      <c r="H838" s="24"/>
      <c r="I838" s="123"/>
      <c r="J838" s="123"/>
      <c r="K838" s="123"/>
      <c r="L838" s="123"/>
      <c r="M838" s="123"/>
      <c r="N838" s="123"/>
      <c r="O838" s="123"/>
      <c r="P838" s="123"/>
      <c r="Q838" s="24"/>
      <c r="R838" s="24"/>
    </row>
    <row r="839" spans="1:18" s="24" customFormat="1" ht="26.1" customHeight="1">
      <c r="A839" s="176"/>
      <c r="B839" s="177"/>
      <c r="K839" s="69"/>
      <c r="L839" s="69"/>
      <c r="M839" s="69"/>
      <c r="N839" s="69"/>
      <c r="O839" s="69"/>
      <c r="P839" s="69"/>
      <c r="Q839" s="69"/>
      <c r="R839" s="69"/>
    </row>
    <row r="840" spans="1:18" s="24" customFormat="1" ht="31.5" customHeight="1">
      <c r="A840" s="176"/>
      <c r="B840" s="176"/>
      <c r="K840" s="69"/>
      <c r="L840" s="69"/>
      <c r="M840" s="69"/>
      <c r="N840" s="69"/>
      <c r="O840" s="69"/>
      <c r="P840" s="69"/>
      <c r="Q840" s="69"/>
      <c r="R840" s="69"/>
    </row>
    <row r="841" spans="1:18" s="24" customFormat="1" ht="30.75" customHeight="1">
      <c r="A841" s="176"/>
      <c r="B841" s="177"/>
    </row>
    <row r="842" spans="1:18" s="69" customFormat="1" ht="30.75" customHeight="1">
      <c r="A842" s="201"/>
      <c r="B842" s="201"/>
      <c r="C842" s="123"/>
      <c r="D842" s="123"/>
      <c r="E842" s="123"/>
      <c r="F842" s="123"/>
      <c r="G842" s="123"/>
      <c r="H842" s="123"/>
      <c r="I842" s="24"/>
      <c r="J842" s="24"/>
      <c r="Q842" s="24"/>
      <c r="R842" s="24"/>
    </row>
    <row r="843" spans="1:18" s="69" customFormat="1" ht="26.1" customHeight="1">
      <c r="A843" s="176"/>
      <c r="B843" s="177"/>
      <c r="C843" s="24"/>
      <c r="D843" s="24"/>
      <c r="E843" s="24"/>
      <c r="F843" s="24"/>
      <c r="G843" s="24"/>
      <c r="H843" s="24"/>
      <c r="I843" s="24"/>
      <c r="J843" s="24"/>
      <c r="Q843" s="24"/>
      <c r="R843" s="24"/>
    </row>
    <row r="844" spans="1:18" s="69" customFormat="1" ht="26.1" customHeight="1">
      <c r="A844" s="176"/>
      <c r="B844" s="177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</row>
    <row r="845" spans="1:18" s="69" customFormat="1" ht="26.1" customHeight="1">
      <c r="A845" s="176"/>
      <c r="B845" s="176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</row>
    <row r="846" spans="1:18" s="69" customFormat="1" ht="26.1" customHeight="1">
      <c r="A846" s="176"/>
      <c r="B846" s="177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73"/>
      <c r="R846" s="73"/>
    </row>
    <row r="847" spans="1:18" s="24" customFormat="1" ht="26.1" customHeight="1">
      <c r="A847" s="176"/>
      <c r="B847" s="177"/>
      <c r="K847" s="69"/>
      <c r="L847" s="69"/>
      <c r="M847" s="69"/>
      <c r="N847" s="69"/>
      <c r="O847" s="69"/>
      <c r="P847" s="69"/>
      <c r="Q847" s="69"/>
      <c r="R847" s="69"/>
    </row>
    <row r="848" spans="1:18" s="69" customFormat="1" ht="26.1" customHeight="1">
      <c r="A848" s="176"/>
      <c r="B848" s="176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</row>
    <row r="849" spans="1:23" s="24" customFormat="1" ht="26.1" customHeight="1">
      <c r="A849" s="176"/>
      <c r="B849" s="176"/>
      <c r="K849" s="73"/>
      <c r="L849" s="73"/>
      <c r="M849" s="73"/>
      <c r="N849" s="73"/>
      <c r="O849" s="73"/>
      <c r="P849" s="73"/>
    </row>
    <row r="850" spans="1:23" s="123" customFormat="1" ht="26.1" customHeight="1">
      <c r="A850" s="176"/>
      <c r="B850" s="176"/>
      <c r="C850" s="24"/>
      <c r="D850" s="24"/>
      <c r="E850" s="24"/>
      <c r="F850" s="24"/>
      <c r="G850" s="24"/>
      <c r="H850" s="24"/>
      <c r="I850" s="24"/>
      <c r="J850" s="24"/>
      <c r="K850" s="69"/>
      <c r="L850" s="69"/>
      <c r="M850" s="69"/>
      <c r="N850" s="69"/>
      <c r="O850" s="69"/>
      <c r="P850" s="69"/>
      <c r="Q850" s="24"/>
      <c r="R850" s="24"/>
      <c r="S850" s="24"/>
      <c r="T850" s="24"/>
      <c r="U850" s="24"/>
      <c r="V850" s="24"/>
      <c r="W850" s="24"/>
    </row>
    <row r="851" spans="1:23" s="24" customFormat="1" ht="26.1" customHeight="1">
      <c r="A851" s="176"/>
      <c r="B851" s="177"/>
      <c r="K851" s="69"/>
      <c r="L851" s="69"/>
      <c r="M851" s="69"/>
      <c r="N851" s="69"/>
      <c r="O851" s="69"/>
      <c r="P851" s="69"/>
    </row>
    <row r="852" spans="1:23" s="69" customFormat="1" ht="26.1" customHeight="1">
      <c r="A852" s="176"/>
      <c r="B852" s="176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</row>
    <row r="853" spans="1:23" s="69" customFormat="1" ht="26.1" customHeight="1">
      <c r="A853" s="176"/>
      <c r="B853" s="177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</row>
    <row r="854" spans="1:23" s="69" customFormat="1" ht="43.5" customHeight="1">
      <c r="A854" s="176"/>
      <c r="B854" s="177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</row>
    <row r="855" spans="1:23" s="69" customFormat="1" ht="31.5" customHeight="1">
      <c r="A855" s="176"/>
      <c r="B855" s="177"/>
      <c r="C855" s="24"/>
      <c r="D855" s="24"/>
      <c r="E855" s="24"/>
      <c r="F855" s="24"/>
      <c r="G855" s="24"/>
      <c r="H855" s="24"/>
      <c r="I855" s="24"/>
      <c r="J855" s="24"/>
    </row>
    <row r="856" spans="1:23" s="69" customFormat="1" ht="26.1" customHeight="1">
      <c r="A856" s="176"/>
      <c r="B856" s="176"/>
      <c r="C856" s="24"/>
      <c r="D856" s="24"/>
      <c r="E856" s="24"/>
      <c r="F856" s="24"/>
      <c r="G856" s="24"/>
      <c r="H856" s="24"/>
      <c r="I856" s="24"/>
      <c r="J856" s="24"/>
    </row>
    <row r="857" spans="1:23" s="24" customFormat="1" ht="26.1" customHeight="1">
      <c r="A857" s="176"/>
      <c r="B857" s="176"/>
      <c r="K857" s="69"/>
      <c r="L857" s="69"/>
      <c r="M857" s="69"/>
      <c r="N857" s="69"/>
      <c r="O857" s="69"/>
      <c r="P857" s="69"/>
    </row>
    <row r="858" spans="1:23" s="69" customFormat="1" ht="26.1" customHeight="1">
      <c r="A858" s="176"/>
      <c r="B858" s="176"/>
      <c r="C858" s="24"/>
      <c r="D858" s="24"/>
      <c r="E858" s="24"/>
      <c r="F858" s="24"/>
      <c r="G858" s="24"/>
      <c r="H858" s="24"/>
      <c r="I858" s="24"/>
      <c r="J858" s="24"/>
    </row>
    <row r="859" spans="1:23" s="24" customFormat="1" ht="26.1" customHeight="1">
      <c r="A859" s="176"/>
      <c r="B859" s="177"/>
      <c r="K859" s="69"/>
      <c r="L859" s="69"/>
      <c r="M859" s="69"/>
      <c r="N859" s="69"/>
      <c r="O859" s="69"/>
      <c r="P859" s="69"/>
      <c r="S859" s="123"/>
      <c r="T859" s="123"/>
      <c r="U859" s="123"/>
      <c r="V859" s="123"/>
      <c r="W859" s="123"/>
    </row>
    <row r="860" spans="1:23" s="69" customFormat="1" ht="33.75" customHeight="1">
      <c r="A860" s="176"/>
      <c r="B860" s="177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</row>
    <row r="861" spans="1:23" s="24" customFormat="1" ht="34.5" customHeight="1">
      <c r="A861" s="176"/>
      <c r="B861" s="177"/>
      <c r="K861" s="69"/>
      <c r="L861" s="69"/>
      <c r="M861" s="69"/>
      <c r="N861" s="69"/>
      <c r="O861" s="69"/>
      <c r="P861" s="69"/>
    </row>
    <row r="862" spans="1:23" s="69" customFormat="1" ht="45" customHeight="1">
      <c r="A862" s="176"/>
      <c r="B862" s="177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</row>
    <row r="863" spans="1:23" s="123" customFormat="1" ht="26.1" customHeight="1">
      <c r="A863" s="176"/>
      <c r="B863" s="177"/>
      <c r="C863" s="24"/>
      <c r="D863" s="24"/>
      <c r="E863" s="24"/>
      <c r="F863" s="24"/>
      <c r="G863" s="24"/>
      <c r="H863" s="24"/>
      <c r="K863" s="24"/>
      <c r="L863" s="24"/>
      <c r="M863" s="24"/>
      <c r="N863" s="24"/>
      <c r="O863" s="24"/>
      <c r="P863" s="24"/>
      <c r="Q863" s="69"/>
      <c r="R863" s="69"/>
      <c r="S863" s="24"/>
      <c r="T863" s="24"/>
      <c r="U863" s="24"/>
      <c r="V863" s="24"/>
      <c r="W863" s="24"/>
    </row>
    <row r="864" spans="1:23" s="24" customFormat="1" ht="26.1" customHeight="1">
      <c r="A864" s="176"/>
      <c r="B864" s="176"/>
      <c r="Q864" s="69"/>
      <c r="R864" s="69"/>
    </row>
    <row r="865" spans="1:23" s="24" customFormat="1" ht="26.1" customHeight="1">
      <c r="A865" s="176"/>
      <c r="B865" s="177"/>
      <c r="K865" s="69"/>
      <c r="L865" s="69"/>
      <c r="M865" s="69"/>
      <c r="N865" s="69"/>
      <c r="O865" s="69"/>
      <c r="P865" s="69"/>
      <c r="Q865" s="69"/>
      <c r="R865" s="69"/>
    </row>
    <row r="866" spans="1:23" s="24" customFormat="1" ht="26.1" customHeight="1">
      <c r="A866" s="176"/>
      <c r="B866" s="176"/>
      <c r="K866" s="69"/>
      <c r="L866" s="69"/>
      <c r="M866" s="69"/>
      <c r="N866" s="69"/>
      <c r="O866" s="69"/>
      <c r="P866" s="69"/>
      <c r="Q866" s="69"/>
      <c r="R866" s="69"/>
    </row>
    <row r="867" spans="1:23" s="24" customFormat="1" ht="26.1" customHeight="1">
      <c r="A867" s="201"/>
      <c r="B867" s="201"/>
      <c r="C867" s="123"/>
      <c r="D867" s="123"/>
      <c r="E867" s="123"/>
      <c r="F867" s="123"/>
      <c r="G867" s="123"/>
      <c r="H867" s="123"/>
      <c r="K867" s="69"/>
      <c r="L867" s="69"/>
      <c r="M867" s="69"/>
      <c r="N867" s="69"/>
      <c r="O867" s="69"/>
      <c r="P867" s="69"/>
    </row>
    <row r="868" spans="1:23" s="24" customFormat="1" ht="26.1" customHeight="1">
      <c r="A868" s="176"/>
      <c r="B868" s="176"/>
      <c r="K868" s="69"/>
      <c r="L868" s="69"/>
      <c r="M868" s="69"/>
      <c r="N868" s="69"/>
      <c r="O868" s="69"/>
      <c r="P868" s="69"/>
      <c r="Q868" s="69"/>
      <c r="R868" s="69"/>
    </row>
    <row r="869" spans="1:23" s="69" customFormat="1" ht="26.1" customHeight="1">
      <c r="A869" s="176"/>
      <c r="B869" s="177"/>
      <c r="C869" s="24"/>
      <c r="D869" s="24"/>
      <c r="E869" s="24"/>
      <c r="F869" s="24"/>
      <c r="G869" s="24"/>
      <c r="H869" s="24"/>
      <c r="I869" s="24"/>
      <c r="J869" s="24"/>
      <c r="Q869" s="123"/>
      <c r="R869" s="123"/>
    </row>
    <row r="870" spans="1:23" s="24" customFormat="1" ht="26.1" customHeight="1">
      <c r="A870" s="176"/>
      <c r="B870" s="177"/>
      <c r="Q870" s="69"/>
      <c r="R870" s="69"/>
    </row>
    <row r="871" spans="1:23" s="24" customFormat="1" ht="26.1" customHeight="1">
      <c r="A871" s="176"/>
      <c r="B871" s="177"/>
      <c r="K871" s="69"/>
      <c r="L871" s="69"/>
      <c r="M871" s="69"/>
      <c r="N871" s="69"/>
      <c r="O871" s="69"/>
      <c r="P871" s="69"/>
    </row>
    <row r="872" spans="1:23" s="69" customFormat="1" ht="26.1" customHeight="1">
      <c r="A872" s="176"/>
      <c r="B872" s="177"/>
      <c r="C872" s="24"/>
      <c r="D872" s="24"/>
      <c r="E872" s="24"/>
      <c r="F872" s="24"/>
      <c r="G872" s="24"/>
      <c r="H872" s="24"/>
      <c r="I872" s="24"/>
      <c r="J872" s="24"/>
      <c r="K872" s="123"/>
      <c r="L872" s="123"/>
      <c r="M872" s="123"/>
      <c r="N872" s="123"/>
      <c r="O872" s="123"/>
      <c r="P872" s="123"/>
      <c r="S872" s="88"/>
      <c r="T872" s="88"/>
      <c r="U872" s="88"/>
      <c r="V872" s="88"/>
      <c r="W872" s="88"/>
    </row>
    <row r="873" spans="1:23" s="69" customFormat="1" ht="26.1" customHeight="1">
      <c r="A873" s="176"/>
      <c r="B873" s="177"/>
      <c r="C873" s="24"/>
      <c r="D873" s="24"/>
      <c r="E873" s="24"/>
      <c r="F873" s="24"/>
      <c r="G873" s="24"/>
      <c r="H873" s="24"/>
      <c r="I873" s="24"/>
      <c r="J873" s="24"/>
      <c r="Q873" s="24"/>
      <c r="R873" s="24"/>
    </row>
    <row r="874" spans="1:23" s="88" customFormat="1" ht="26.1" customHeight="1">
      <c r="A874" s="176"/>
      <c r="B874" s="176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69"/>
      <c r="T874" s="69"/>
      <c r="U874" s="69"/>
      <c r="V874" s="69"/>
      <c r="W874" s="69"/>
    </row>
    <row r="875" spans="1:23" s="69" customFormat="1" ht="26.1" customHeight="1">
      <c r="A875" s="187"/>
      <c r="B875" s="219"/>
      <c r="C875" s="24"/>
      <c r="D875" s="24"/>
      <c r="E875" s="24"/>
      <c r="F875" s="24"/>
      <c r="G875" s="24"/>
      <c r="H875" s="24"/>
      <c r="I875" s="24"/>
      <c r="J875" s="24"/>
      <c r="Q875" s="24"/>
      <c r="R875" s="24"/>
    </row>
    <row r="876" spans="1:23" s="24" customFormat="1" ht="38.25" customHeight="1">
      <c r="A876" s="170"/>
      <c r="B876" s="170"/>
      <c r="I876" s="250"/>
      <c r="J876" s="250"/>
    </row>
    <row r="877" spans="1:23" s="69" customFormat="1" ht="26.1" customHeight="1">
      <c r="A877" s="183"/>
      <c r="B877" s="18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</row>
    <row r="878" spans="1:23" s="69" customFormat="1" ht="33.75" customHeight="1">
      <c r="A878" s="187"/>
      <c r="B878" s="187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</row>
    <row r="879" spans="1:23" s="24" customFormat="1" ht="26.1" customHeight="1">
      <c r="A879" s="187"/>
      <c r="B879" s="219"/>
      <c r="Q879" s="69"/>
      <c r="R879" s="69"/>
    </row>
    <row r="880" spans="1:23" s="69" customFormat="1" ht="26.1" customHeight="1">
      <c r="A880" s="251"/>
      <c r="B880" s="251"/>
      <c r="C880" s="250"/>
      <c r="D880" s="250"/>
      <c r="E880" s="250"/>
      <c r="F880" s="250"/>
      <c r="G880" s="250"/>
      <c r="H880" s="250"/>
      <c r="I880" s="24"/>
      <c r="J880" s="24"/>
      <c r="K880" s="24"/>
      <c r="L880" s="24"/>
      <c r="M880" s="24"/>
      <c r="N880" s="24"/>
      <c r="O880" s="24"/>
      <c r="P880" s="24"/>
      <c r="Q880" s="24"/>
      <c r="R880" s="24"/>
    </row>
    <row r="881" spans="1:23" s="69" customFormat="1" ht="26.1" customHeight="1">
      <c r="A881" s="185"/>
      <c r="B881" s="185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</row>
    <row r="882" spans="1:23" s="69" customFormat="1" ht="26.1" customHeight="1">
      <c r="A882" s="176"/>
      <c r="B882" s="176"/>
      <c r="C882" s="24"/>
      <c r="D882" s="24"/>
      <c r="E882" s="24"/>
      <c r="F882" s="24"/>
      <c r="G882" s="24"/>
      <c r="H882" s="24"/>
      <c r="I882" s="24"/>
      <c r="J882" s="24"/>
      <c r="Q882" s="88"/>
      <c r="R882" s="88"/>
    </row>
    <row r="883" spans="1:23" s="69" customFormat="1" ht="26.1" customHeight="1">
      <c r="A883" s="176"/>
      <c r="B883" s="176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S883" s="88"/>
      <c r="T883" s="88"/>
      <c r="U883" s="88"/>
      <c r="V883" s="88"/>
      <c r="W883" s="88"/>
    </row>
    <row r="884" spans="1:23" s="69" customFormat="1" ht="26.1" customHeight="1">
      <c r="A884" s="176"/>
      <c r="B884" s="176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</row>
    <row r="885" spans="1:23" s="24" customFormat="1" ht="26.1" customHeight="1">
      <c r="A885" s="176"/>
      <c r="B885" s="176"/>
      <c r="K885" s="88"/>
      <c r="L885" s="88"/>
      <c r="M885" s="88"/>
      <c r="N885" s="88"/>
      <c r="O885" s="88"/>
      <c r="P885" s="88"/>
      <c r="Q885" s="69"/>
      <c r="R885" s="69"/>
    </row>
    <row r="886" spans="1:23" s="24" customFormat="1" ht="30.75" customHeight="1">
      <c r="A886" s="176"/>
      <c r="B886" s="177"/>
      <c r="K886" s="69"/>
      <c r="L886" s="69"/>
      <c r="M886" s="69"/>
      <c r="N886" s="69"/>
      <c r="O886" s="69"/>
      <c r="P886" s="69"/>
    </row>
    <row r="887" spans="1:23" s="24" customFormat="1" ht="26.1" customHeight="1">
      <c r="A887" s="176"/>
      <c r="B887" s="176"/>
      <c r="I887" s="123"/>
      <c r="J887" s="123"/>
      <c r="K887" s="69"/>
      <c r="L887" s="69"/>
      <c r="M887" s="69"/>
      <c r="N887" s="69"/>
      <c r="O887" s="69"/>
      <c r="P887" s="69"/>
      <c r="Q887" s="69"/>
      <c r="R887" s="69"/>
    </row>
    <row r="888" spans="1:23" s="69" customFormat="1" ht="26.1" customHeight="1">
      <c r="A888" s="176"/>
      <c r="B888" s="176"/>
      <c r="C888" s="24"/>
      <c r="D888" s="24"/>
      <c r="E888" s="24"/>
      <c r="F888" s="24"/>
      <c r="G888" s="24"/>
      <c r="H888" s="24"/>
      <c r="I888" s="24"/>
      <c r="J888" s="24"/>
    </row>
    <row r="889" spans="1:23" s="24" customFormat="1" ht="26.1" customHeight="1">
      <c r="A889" s="176"/>
      <c r="B889" s="177"/>
    </row>
    <row r="890" spans="1:23" s="69" customFormat="1" ht="26.1" customHeight="1">
      <c r="A890" s="176"/>
      <c r="B890" s="177"/>
      <c r="C890" s="24"/>
      <c r="D890" s="24"/>
      <c r="E890" s="24"/>
      <c r="F890" s="24"/>
      <c r="G890" s="24"/>
      <c r="H890" s="24"/>
      <c r="I890" s="24"/>
      <c r="J890" s="24"/>
      <c r="K890" s="190" t="e">
        <f>#REF!</f>
        <v>#REF!</v>
      </c>
    </row>
    <row r="891" spans="1:23" s="69" customFormat="1" ht="26.1" customHeight="1">
      <c r="A891" s="201"/>
      <c r="B891" s="202"/>
      <c r="C891" s="123"/>
      <c r="D891" s="123"/>
      <c r="E891" s="123"/>
      <c r="F891" s="123"/>
      <c r="G891" s="123"/>
      <c r="H891" s="123"/>
      <c r="I891" s="24"/>
      <c r="J891" s="24"/>
    </row>
    <row r="892" spans="1:23" s="69" customFormat="1" ht="26.1" customHeight="1">
      <c r="A892" s="176"/>
      <c r="B892" s="177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</row>
    <row r="893" spans="1:23" s="24" customFormat="1" ht="26.1" customHeight="1">
      <c r="A893" s="176"/>
      <c r="B893" s="176"/>
      <c r="K893" s="69"/>
      <c r="L893" s="69"/>
      <c r="M893" s="69"/>
      <c r="N893" s="69"/>
      <c r="O893" s="69"/>
      <c r="P893" s="69"/>
      <c r="Q893" s="88"/>
      <c r="R893" s="88"/>
    </row>
    <row r="894" spans="1:23" s="69" customFormat="1" ht="26.1" customHeight="1">
      <c r="A894" s="176"/>
      <c r="B894" s="177"/>
      <c r="C894" s="24"/>
      <c r="D894" s="24"/>
      <c r="E894" s="24"/>
      <c r="F894" s="24"/>
      <c r="G894" s="24"/>
      <c r="H894" s="24"/>
      <c r="I894" s="24"/>
      <c r="J894" s="24"/>
    </row>
    <row r="895" spans="1:23" s="24" customFormat="1" ht="26.1" customHeight="1">
      <c r="A895" s="176"/>
      <c r="B895" s="177"/>
      <c r="K895" s="69"/>
      <c r="L895" s="69"/>
      <c r="M895" s="69"/>
      <c r="N895" s="69"/>
      <c r="O895" s="69"/>
      <c r="P895" s="69"/>
    </row>
    <row r="896" spans="1:23" s="69" customFormat="1" ht="31.5" customHeight="1">
      <c r="A896" s="176"/>
      <c r="B896" s="176"/>
      <c r="C896" s="24"/>
      <c r="D896" s="24"/>
      <c r="E896" s="24"/>
      <c r="F896" s="24"/>
      <c r="G896" s="24"/>
      <c r="H896" s="24"/>
      <c r="I896" s="24"/>
      <c r="J896" s="24"/>
      <c r="K896" s="88"/>
      <c r="L896" s="88"/>
      <c r="M896" s="88"/>
      <c r="N896" s="88"/>
      <c r="O896" s="88"/>
      <c r="P896" s="88"/>
      <c r="Q896" s="24"/>
      <c r="R896" s="24"/>
    </row>
    <row r="897" spans="1:18" s="69" customFormat="1" ht="26.1" customHeight="1">
      <c r="A897" s="176"/>
      <c r="B897" s="177"/>
      <c r="C897" s="24"/>
      <c r="D897" s="24"/>
      <c r="E897" s="24"/>
      <c r="F897" s="24"/>
      <c r="G897" s="24"/>
      <c r="H897" s="24"/>
      <c r="I897" s="24"/>
      <c r="J897" s="24"/>
      <c r="Q897" s="24"/>
      <c r="R897" s="24"/>
    </row>
    <row r="898" spans="1:18" s="24" customFormat="1" ht="26.1" customHeight="1">
      <c r="A898" s="176"/>
      <c r="B898" s="177"/>
      <c r="Q898" s="69"/>
      <c r="R898" s="69"/>
    </row>
    <row r="899" spans="1:18" s="24" customFormat="1" ht="26.1" customHeight="1">
      <c r="A899" s="176"/>
      <c r="B899" s="177"/>
    </row>
    <row r="900" spans="1:18" s="24" customFormat="1" ht="26.1" customHeight="1">
      <c r="A900" s="176"/>
      <c r="B900" s="177"/>
      <c r="Q900" s="69"/>
      <c r="R900" s="69"/>
    </row>
    <row r="901" spans="1:18" s="69" customFormat="1" ht="26.1" customHeight="1">
      <c r="A901" s="176"/>
      <c r="B901" s="177"/>
      <c r="C901" s="24"/>
      <c r="D901" s="24"/>
      <c r="E901" s="24"/>
      <c r="F901" s="24"/>
      <c r="G901" s="24"/>
      <c r="H901" s="24"/>
      <c r="I901" s="24"/>
      <c r="J901" s="24"/>
    </row>
    <row r="902" spans="1:18" s="24" customFormat="1" ht="26.1" customHeight="1">
      <c r="A902" s="176"/>
      <c r="B902" s="176"/>
      <c r="Q902" s="69"/>
      <c r="R902" s="69"/>
    </row>
    <row r="903" spans="1:18" s="69" customFormat="1" ht="26.1" customHeight="1">
      <c r="A903" s="176"/>
      <c r="B903" s="176"/>
      <c r="C903" s="24"/>
      <c r="D903" s="24"/>
      <c r="E903" s="24"/>
      <c r="F903" s="24"/>
      <c r="G903" s="24"/>
      <c r="H903" s="24"/>
      <c r="I903" s="24"/>
      <c r="J903" s="24"/>
      <c r="Q903" s="24"/>
      <c r="R903" s="24"/>
    </row>
    <row r="904" spans="1:18" s="69" customFormat="1" ht="26.1" customHeight="1">
      <c r="A904" s="176"/>
      <c r="B904" s="176"/>
      <c r="C904" s="24"/>
      <c r="D904" s="24"/>
      <c r="E904" s="24"/>
      <c r="F904" s="24"/>
      <c r="G904" s="24"/>
      <c r="H904" s="24"/>
      <c r="I904" s="24"/>
      <c r="J904" s="24"/>
    </row>
    <row r="905" spans="1:18" s="24" customFormat="1" ht="26.1" customHeight="1">
      <c r="A905" s="176"/>
      <c r="B905" s="177"/>
      <c r="K905" s="69"/>
      <c r="L905" s="69"/>
      <c r="M905" s="69"/>
      <c r="N905" s="69"/>
      <c r="O905" s="69"/>
      <c r="P905" s="69"/>
    </row>
    <row r="906" spans="1:18" s="69" customFormat="1" ht="26.1" customHeight="1">
      <c r="A906" s="176"/>
      <c r="B906" s="176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</row>
    <row r="907" spans="1:18" s="24" customFormat="1" ht="26.1" customHeight="1">
      <c r="A907" s="176"/>
      <c r="B907" s="177"/>
      <c r="K907" s="69"/>
      <c r="L907" s="69"/>
      <c r="M907" s="69"/>
      <c r="N907" s="69"/>
      <c r="O907" s="69"/>
      <c r="P907" s="69"/>
      <c r="Q907" s="69"/>
      <c r="R907" s="69"/>
    </row>
    <row r="908" spans="1:18" s="24" customFormat="1" ht="26.1" customHeight="1">
      <c r="A908" s="176"/>
      <c r="B908" s="177"/>
    </row>
    <row r="909" spans="1:18" s="69" customFormat="1" ht="26.1" customHeight="1">
      <c r="A909" s="176"/>
      <c r="B909" s="177"/>
      <c r="C909" s="24"/>
      <c r="D909" s="24"/>
      <c r="E909" s="24"/>
      <c r="F909" s="24"/>
      <c r="G909" s="24"/>
      <c r="H909" s="24"/>
      <c r="I909" s="24"/>
      <c r="J909" s="24"/>
      <c r="Q909" s="24"/>
      <c r="R909" s="24"/>
    </row>
    <row r="910" spans="1:18" s="24" customFormat="1" ht="26.1" customHeight="1">
      <c r="A910" s="176"/>
      <c r="B910" s="176"/>
      <c r="K910" s="69"/>
      <c r="L910" s="69"/>
      <c r="M910" s="69"/>
      <c r="N910" s="69"/>
      <c r="O910" s="69"/>
      <c r="P910" s="69"/>
    </row>
    <row r="911" spans="1:18" s="69" customFormat="1" ht="26.1" customHeight="1">
      <c r="A911" s="176"/>
      <c r="B911" s="177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</row>
    <row r="912" spans="1:18" s="69" customFormat="1" ht="26.1" customHeight="1">
      <c r="A912" s="176"/>
      <c r="B912" s="176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</row>
    <row r="913" spans="1:23" s="24" customFormat="1" ht="26.1" customHeight="1">
      <c r="A913" s="176"/>
      <c r="B913" s="177"/>
      <c r="Q913" s="69"/>
      <c r="R913" s="69"/>
    </row>
    <row r="914" spans="1:23" s="69" customFormat="1" ht="26.1" customHeight="1">
      <c r="A914" s="176"/>
      <c r="B914" s="177"/>
      <c r="C914" s="24"/>
      <c r="D914" s="24"/>
      <c r="E914" s="24"/>
      <c r="F914" s="24"/>
      <c r="G914" s="24"/>
      <c r="H914" s="24"/>
      <c r="I914" s="24"/>
      <c r="J914" s="24"/>
    </row>
    <row r="915" spans="1:23" s="88" customFormat="1" ht="26.1" customHeight="1">
      <c r="A915" s="176"/>
      <c r="B915" s="176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</row>
    <row r="916" spans="1:23" s="24" customFormat="1" ht="26.1" customHeight="1">
      <c r="A916" s="176"/>
      <c r="B916" s="176"/>
      <c r="K916" s="69"/>
      <c r="L916" s="69"/>
      <c r="M916" s="69"/>
      <c r="N916" s="69"/>
      <c r="O916" s="69"/>
      <c r="P916" s="69"/>
      <c r="Q916" s="69"/>
      <c r="R916" s="69"/>
    </row>
    <row r="917" spans="1:23" s="24" customFormat="1" ht="26.1" customHeight="1">
      <c r="A917" s="176"/>
      <c r="B917" s="176"/>
      <c r="K917" s="69"/>
      <c r="L917" s="69"/>
      <c r="M917" s="69"/>
      <c r="N917" s="69"/>
      <c r="O917" s="69"/>
      <c r="P917" s="69"/>
    </row>
    <row r="918" spans="1:23" s="69" customFormat="1" ht="26.1" customHeight="1">
      <c r="A918" s="176"/>
      <c r="B918" s="177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</row>
    <row r="919" spans="1:23" s="69" customFormat="1" ht="26.1" customHeight="1">
      <c r="A919" s="176"/>
      <c r="B919" s="176"/>
      <c r="C919" s="24"/>
      <c r="D919" s="24"/>
      <c r="E919" s="24"/>
      <c r="F919" s="24"/>
      <c r="G919" s="24"/>
      <c r="H919" s="24"/>
      <c r="I919" s="24"/>
      <c r="J919" s="24"/>
    </row>
    <row r="920" spans="1:23" s="24" customFormat="1" ht="26.1" customHeight="1">
      <c r="A920" s="176"/>
      <c r="B920" s="177"/>
    </row>
    <row r="921" spans="1:23" s="24" customFormat="1" ht="26.1" customHeight="1">
      <c r="A921" s="176"/>
      <c r="B921" s="177"/>
      <c r="Q921" s="69"/>
      <c r="R921" s="69"/>
    </row>
    <row r="922" spans="1:23" s="69" customFormat="1" ht="26.1" customHeight="1">
      <c r="A922" s="176"/>
      <c r="B922" s="176"/>
      <c r="C922" s="24"/>
      <c r="D922" s="24"/>
      <c r="E922" s="24"/>
      <c r="F922" s="24"/>
      <c r="G922" s="24"/>
      <c r="H922" s="24"/>
      <c r="I922" s="24"/>
      <c r="J922" s="24"/>
    </row>
    <row r="923" spans="1:23" s="69" customFormat="1" ht="26.1" customHeight="1">
      <c r="A923" s="176"/>
      <c r="B923" s="177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</row>
    <row r="924" spans="1:23" s="69" customFormat="1" ht="32.25" customHeight="1">
      <c r="A924" s="176"/>
      <c r="B924" s="176"/>
      <c r="C924" s="24"/>
      <c r="D924" s="24"/>
      <c r="E924" s="24"/>
      <c r="F924" s="24"/>
      <c r="G924" s="24"/>
      <c r="H924" s="24"/>
      <c r="I924" s="24"/>
      <c r="J924" s="24"/>
    </row>
    <row r="925" spans="1:23" s="88" customFormat="1" ht="26.1" customHeight="1">
      <c r="A925" s="176"/>
      <c r="B925" s="176"/>
      <c r="C925" s="24"/>
      <c r="D925" s="24"/>
      <c r="E925" s="24"/>
      <c r="F925" s="24"/>
      <c r="G925" s="24"/>
      <c r="H925" s="24"/>
      <c r="I925" s="24"/>
      <c r="J925" s="24"/>
      <c r="K925" s="69"/>
      <c r="L925" s="69"/>
      <c r="M925" s="69"/>
      <c r="N925" s="69"/>
      <c r="O925" s="69"/>
      <c r="P925" s="69"/>
      <c r="S925" s="69"/>
      <c r="T925" s="69"/>
      <c r="U925" s="69"/>
      <c r="V925" s="69"/>
      <c r="W925" s="69"/>
    </row>
    <row r="926" spans="1:23" s="24" customFormat="1" ht="26.1" customHeight="1">
      <c r="A926" s="176"/>
      <c r="B926" s="177"/>
    </row>
    <row r="927" spans="1:23" s="69" customFormat="1" ht="26.1" customHeight="1">
      <c r="A927" s="176"/>
      <c r="B927" s="176"/>
      <c r="C927" s="24"/>
      <c r="D927" s="24"/>
      <c r="E927" s="24"/>
      <c r="F927" s="24"/>
      <c r="G927" s="24"/>
      <c r="H927" s="24"/>
      <c r="I927" s="24"/>
      <c r="J927" s="24"/>
      <c r="Q927" s="24"/>
      <c r="R927" s="24"/>
    </row>
    <row r="928" spans="1:23" s="24" customFormat="1" ht="26.1" customHeight="1">
      <c r="A928" s="176"/>
      <c r="B928" s="177"/>
      <c r="I928" s="123"/>
      <c r="J928" s="123"/>
      <c r="K928" s="88"/>
      <c r="L928" s="88"/>
      <c r="M928" s="88"/>
      <c r="N928" s="88"/>
      <c r="O928" s="88"/>
      <c r="P928" s="88"/>
      <c r="Q928" s="69"/>
      <c r="R928" s="69"/>
    </row>
    <row r="929" spans="1:23" s="88" customFormat="1" ht="45" customHeight="1">
      <c r="A929" s="176"/>
      <c r="B929" s="177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69"/>
      <c r="R929" s="69"/>
      <c r="S929" s="69"/>
      <c r="T929" s="69"/>
      <c r="U929" s="69"/>
      <c r="V929" s="69"/>
      <c r="W929" s="69"/>
    </row>
    <row r="930" spans="1:23" s="24" customFormat="1" ht="36.75" customHeight="1">
      <c r="A930" s="176"/>
      <c r="B930" s="176"/>
    </row>
    <row r="931" spans="1:23" s="69" customFormat="1" ht="45.75" customHeight="1">
      <c r="A931" s="176"/>
      <c r="B931" s="177"/>
      <c r="C931" s="24"/>
      <c r="D931" s="24"/>
      <c r="E931" s="24"/>
      <c r="F931" s="24"/>
      <c r="G931" s="24"/>
      <c r="H931" s="24"/>
      <c r="I931" s="24"/>
      <c r="J931" s="24"/>
      <c r="Q931" s="24"/>
      <c r="R931" s="24"/>
    </row>
    <row r="932" spans="1:23" s="24" customFormat="1" ht="26.1" customHeight="1">
      <c r="A932" s="201"/>
      <c r="B932" s="202"/>
      <c r="C932" s="123"/>
      <c r="D932" s="123"/>
      <c r="E932" s="123"/>
      <c r="F932" s="123"/>
      <c r="G932" s="123"/>
      <c r="H932" s="123"/>
      <c r="K932" s="69"/>
      <c r="L932" s="69"/>
      <c r="M932" s="69"/>
      <c r="N932" s="69"/>
      <c r="O932" s="69"/>
      <c r="P932" s="69"/>
      <c r="Q932" s="69"/>
      <c r="R932" s="69"/>
    </row>
    <row r="933" spans="1:23" s="24" customFormat="1" ht="26.1" customHeight="1">
      <c r="A933" s="176"/>
      <c r="B933" s="176"/>
      <c r="Q933" s="69"/>
      <c r="R933" s="69"/>
    </row>
    <row r="934" spans="1:23" s="24" customFormat="1" ht="26.1" customHeight="1">
      <c r="A934" s="176"/>
      <c r="B934" s="176"/>
      <c r="Q934" s="69"/>
      <c r="R934" s="69"/>
      <c r="S934" s="123"/>
      <c r="T934" s="123"/>
      <c r="U934" s="123"/>
      <c r="V934" s="123"/>
      <c r="W934" s="123"/>
    </row>
    <row r="935" spans="1:23" s="24" customFormat="1" ht="26.1" customHeight="1">
      <c r="A935" s="176"/>
      <c r="B935" s="177"/>
      <c r="K935" s="69"/>
      <c r="L935" s="69"/>
      <c r="M935" s="69"/>
      <c r="N935" s="69"/>
      <c r="O935" s="69"/>
      <c r="P935" s="69"/>
      <c r="Q935" s="69"/>
      <c r="R935" s="69"/>
    </row>
    <row r="936" spans="1:23" s="24" customFormat="1" ht="26.1" customHeight="1">
      <c r="A936" s="228"/>
      <c r="B936" s="249"/>
      <c r="K936" s="69"/>
      <c r="L936" s="69"/>
      <c r="M936" s="69"/>
      <c r="N936" s="69"/>
      <c r="O936" s="69"/>
      <c r="P936" s="69"/>
    </row>
    <row r="937" spans="1:23" s="24" customFormat="1" ht="26.1" customHeight="1">
      <c r="A937" s="176"/>
      <c r="B937" s="176"/>
      <c r="K937" s="69"/>
      <c r="L937" s="69"/>
      <c r="M937" s="69"/>
      <c r="N937" s="69"/>
      <c r="O937" s="69"/>
      <c r="P937" s="69"/>
      <c r="Q937" s="69"/>
      <c r="R937" s="69"/>
    </row>
    <row r="938" spans="1:23" s="69" customFormat="1" ht="26.1" customHeight="1">
      <c r="A938" s="176"/>
      <c r="B938" s="176"/>
      <c r="C938" s="24"/>
      <c r="D938" s="24"/>
      <c r="E938" s="24"/>
      <c r="F938" s="24"/>
      <c r="G938" s="24"/>
      <c r="H938" s="24"/>
      <c r="I938" s="123"/>
      <c r="J938" s="123"/>
      <c r="Q938" s="24"/>
      <c r="R938" s="24"/>
      <c r="S938" s="88"/>
      <c r="T938" s="88"/>
      <c r="U938" s="88"/>
      <c r="V938" s="88"/>
      <c r="W938" s="88"/>
    </row>
    <row r="939" spans="1:23" s="24" customFormat="1" ht="26.1" customHeight="1">
      <c r="A939" s="176"/>
      <c r="B939" s="177"/>
      <c r="Q939" s="69"/>
      <c r="R939" s="69"/>
    </row>
    <row r="940" spans="1:23" s="69" customFormat="1" ht="26.1" customHeight="1">
      <c r="A940" s="176"/>
      <c r="B940" s="177"/>
      <c r="C940" s="24"/>
      <c r="D940" s="24"/>
      <c r="E940" s="24"/>
      <c r="F940" s="24"/>
      <c r="G940" s="24"/>
      <c r="H940" s="24"/>
      <c r="I940" s="24"/>
      <c r="J940" s="24"/>
      <c r="Q940" s="24"/>
      <c r="R940" s="24"/>
    </row>
    <row r="941" spans="1:23" s="69" customFormat="1" ht="26.1" customHeight="1">
      <c r="A941" s="176"/>
      <c r="B941" s="177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</row>
    <row r="942" spans="1:23" s="69" customFormat="1" ht="26.1" customHeight="1">
      <c r="A942" s="201"/>
      <c r="B942" s="202"/>
      <c r="C942" s="123"/>
      <c r="D942" s="123"/>
      <c r="E942" s="123"/>
      <c r="F942" s="123"/>
      <c r="G942" s="123"/>
      <c r="H942" s="123"/>
      <c r="I942" s="123"/>
      <c r="J942" s="123"/>
      <c r="Q942" s="24"/>
      <c r="R942" s="24"/>
    </row>
    <row r="943" spans="1:23" s="69" customFormat="1" ht="26.1" customHeight="1">
      <c r="A943" s="176"/>
      <c r="B943" s="176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</row>
    <row r="944" spans="1:23" s="24" customFormat="1" ht="26.1" customHeight="1">
      <c r="A944" s="176"/>
      <c r="B944" s="177"/>
      <c r="K944" s="69"/>
      <c r="L944" s="69"/>
      <c r="M944" s="69"/>
      <c r="N944" s="69"/>
      <c r="O944" s="69"/>
      <c r="P944" s="69"/>
      <c r="Q944" s="123"/>
      <c r="R944" s="123"/>
    </row>
    <row r="945" spans="1:18" s="69" customFormat="1" ht="26.1" customHeight="1">
      <c r="A945" s="176"/>
      <c r="B945" s="176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</row>
    <row r="946" spans="1:18" s="69" customFormat="1" ht="26.1" customHeight="1">
      <c r="A946" s="201"/>
      <c r="B946" s="202"/>
      <c r="C946" s="123"/>
      <c r="D946" s="123"/>
      <c r="E946" s="123"/>
      <c r="F946" s="123"/>
      <c r="G946" s="123"/>
      <c r="H946" s="123"/>
      <c r="I946" s="24"/>
      <c r="J946" s="24"/>
      <c r="K946" s="24"/>
      <c r="L946" s="24"/>
      <c r="M946" s="24"/>
      <c r="N946" s="24"/>
      <c r="O946" s="24"/>
      <c r="P946" s="24"/>
      <c r="Q946" s="24"/>
      <c r="R946" s="24"/>
    </row>
    <row r="947" spans="1:18" s="24" customFormat="1" ht="26.1" customHeight="1">
      <c r="A947" s="176"/>
      <c r="B947" s="176"/>
      <c r="K947" s="123"/>
      <c r="L947" s="123"/>
      <c r="M947" s="123"/>
      <c r="N947" s="123"/>
      <c r="O947" s="123"/>
      <c r="P947" s="123"/>
    </row>
    <row r="948" spans="1:18" s="69" customFormat="1" ht="26.1" customHeight="1">
      <c r="A948" s="176"/>
      <c r="B948" s="177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88"/>
      <c r="R948" s="88"/>
    </row>
    <row r="949" spans="1:18" s="69" customFormat="1" ht="26.1" customHeight="1">
      <c r="A949" s="176"/>
      <c r="B949" s="176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</row>
    <row r="950" spans="1:18" s="69" customFormat="1" ht="26.1" customHeight="1">
      <c r="A950" s="176"/>
      <c r="B950" s="176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</row>
    <row r="951" spans="1:18" s="69" customFormat="1" ht="26.1" customHeight="1">
      <c r="A951" s="176"/>
      <c r="B951" s="176"/>
      <c r="C951" s="24"/>
      <c r="D951" s="24"/>
      <c r="E951" s="24"/>
      <c r="F951" s="24"/>
      <c r="G951" s="24"/>
      <c r="H951" s="24"/>
      <c r="I951" s="24"/>
      <c r="J951" s="24"/>
      <c r="K951" s="88"/>
      <c r="L951" s="88"/>
      <c r="M951" s="88"/>
      <c r="N951" s="88"/>
      <c r="O951" s="88"/>
      <c r="P951" s="88"/>
    </row>
    <row r="952" spans="1:18" s="69" customFormat="1" ht="26.1" customHeight="1">
      <c r="A952" s="170"/>
      <c r="B952" s="170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</row>
    <row r="953" spans="1:18" s="24" customFormat="1" ht="26.1" customHeight="1">
      <c r="A953" s="170"/>
      <c r="B953" s="170"/>
      <c r="K953" s="69"/>
      <c r="L953" s="69"/>
      <c r="M953" s="69"/>
      <c r="N953" s="69"/>
      <c r="O953" s="69"/>
      <c r="P953" s="69"/>
      <c r="Q953" s="69"/>
      <c r="R953" s="69"/>
    </row>
    <row r="954" spans="1:18" s="24" customFormat="1" ht="26.1" customHeight="1">
      <c r="A954" s="170"/>
      <c r="B954" s="170"/>
      <c r="K954" s="69"/>
      <c r="L954" s="69"/>
      <c r="M954" s="69"/>
      <c r="N954" s="69"/>
      <c r="O954" s="69"/>
      <c r="P954" s="69"/>
    </row>
    <row r="955" spans="1:18" s="69" customFormat="1" ht="26.1" customHeight="1">
      <c r="A955" s="253"/>
      <c r="B955" s="254"/>
      <c r="C955" s="24"/>
      <c r="D955" s="24"/>
      <c r="E955" s="24"/>
      <c r="F955" s="24"/>
      <c r="G955" s="24"/>
      <c r="H955" s="24"/>
      <c r="I955" s="24"/>
      <c r="J955" s="24"/>
    </row>
    <row r="956" spans="1:18" s="24" customFormat="1" ht="26.1" customHeight="1">
      <c r="A956" s="203"/>
      <c r="B956" s="203"/>
      <c r="K956" s="69"/>
      <c r="L956" s="69"/>
      <c r="M956" s="69"/>
      <c r="N956" s="69"/>
      <c r="O956" s="69"/>
      <c r="P956" s="69"/>
      <c r="Q956" s="69"/>
      <c r="R956" s="69"/>
    </row>
    <row r="957" spans="1:18" s="69" customFormat="1" ht="26.1" customHeight="1">
      <c r="A957" s="185"/>
      <c r="B957" s="186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</row>
    <row r="958" spans="1:18" s="24" customFormat="1" ht="26.1" customHeight="1">
      <c r="A958" s="228"/>
      <c r="B958" s="249"/>
      <c r="K958" s="69"/>
      <c r="L958" s="69"/>
      <c r="M958" s="69"/>
      <c r="N958" s="69"/>
      <c r="O958" s="69"/>
      <c r="P958" s="69"/>
      <c r="Q958" s="69"/>
      <c r="R958" s="69"/>
    </row>
    <row r="959" spans="1:18" s="69" customFormat="1" ht="26.1" customHeight="1">
      <c r="A959" s="176"/>
      <c r="B959" s="177"/>
      <c r="C959" s="24"/>
      <c r="D959" s="24"/>
      <c r="E959" s="24"/>
      <c r="F959" s="24"/>
      <c r="G959" s="24"/>
      <c r="H959" s="24"/>
      <c r="I959" s="24"/>
      <c r="J959" s="24"/>
      <c r="K959" s="190" t="e">
        <f>#REF!</f>
        <v>#REF!</v>
      </c>
    </row>
    <row r="960" spans="1:18" s="24" customFormat="1" ht="26.1" customHeight="1">
      <c r="A960" s="176"/>
      <c r="B960" s="177"/>
      <c r="Q960" s="69"/>
      <c r="R960" s="69"/>
    </row>
    <row r="961" spans="1:18" s="69" customFormat="1" ht="45.75" customHeight="1">
      <c r="A961" s="176"/>
      <c r="B961" s="176"/>
      <c r="C961" s="24"/>
      <c r="D961" s="24"/>
      <c r="E961" s="24"/>
      <c r="F961" s="24"/>
      <c r="G961" s="24"/>
      <c r="H961" s="24"/>
      <c r="I961" s="24"/>
      <c r="J961" s="24"/>
    </row>
    <row r="962" spans="1:18" s="73" customFormat="1" ht="26.1" customHeight="1">
      <c r="A962" s="176"/>
      <c r="B962" s="177"/>
      <c r="C962" s="24"/>
      <c r="D962" s="24"/>
      <c r="E962" s="24"/>
      <c r="F962" s="24"/>
      <c r="G962" s="24"/>
      <c r="H962" s="24"/>
      <c r="I962" s="24"/>
      <c r="J962" s="24"/>
      <c r="K962" s="69"/>
      <c r="L962" s="69"/>
      <c r="M962" s="69"/>
      <c r="N962" s="69"/>
      <c r="O962" s="69"/>
      <c r="P962" s="69"/>
      <c r="Q962" s="69"/>
      <c r="R962" s="69"/>
    </row>
    <row r="963" spans="1:18" s="24" customFormat="1" ht="26.1" customHeight="1">
      <c r="A963" s="176"/>
      <c r="B963" s="177"/>
      <c r="K963" s="69"/>
      <c r="L963" s="69"/>
      <c r="M963" s="69"/>
      <c r="N963" s="69"/>
      <c r="O963" s="69"/>
      <c r="P963" s="69"/>
    </row>
    <row r="964" spans="1:18" s="69" customFormat="1" ht="26.1" customHeight="1">
      <c r="A964" s="176"/>
      <c r="B964" s="176"/>
      <c r="C964" s="24"/>
      <c r="D964" s="24"/>
      <c r="E964" s="24"/>
      <c r="F964" s="24"/>
      <c r="G964" s="24"/>
      <c r="H964" s="24"/>
      <c r="I964" s="24"/>
      <c r="J964" s="24"/>
      <c r="Q964" s="24"/>
      <c r="R964" s="24"/>
    </row>
    <row r="965" spans="1:18" s="24" customFormat="1" ht="26.1" customHeight="1">
      <c r="A965" s="176"/>
      <c r="B965" s="177"/>
      <c r="K965" s="69"/>
      <c r="L965" s="69"/>
      <c r="M965" s="69"/>
      <c r="N965" s="69"/>
      <c r="O965" s="69"/>
      <c r="P965" s="69"/>
      <c r="Q965" s="69"/>
      <c r="R965" s="69"/>
    </row>
    <row r="966" spans="1:18" s="123" customFormat="1" ht="26.1" customHeight="1">
      <c r="A966" s="176"/>
      <c r="B966" s="177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</row>
    <row r="967" spans="1:18" s="24" customFormat="1" ht="26.1" customHeight="1">
      <c r="A967" s="176"/>
      <c r="B967" s="177"/>
      <c r="Q967" s="69"/>
      <c r="R967" s="69"/>
    </row>
    <row r="968" spans="1:18" s="69" customFormat="1" ht="26.1" customHeight="1">
      <c r="A968" s="176"/>
      <c r="B968" s="177"/>
      <c r="C968" s="24"/>
      <c r="D968" s="24"/>
      <c r="E968" s="24"/>
      <c r="F968" s="24"/>
      <c r="G968" s="24"/>
      <c r="H968" s="24"/>
      <c r="I968" s="24"/>
      <c r="J968" s="24"/>
      <c r="Q968" s="24"/>
      <c r="R968" s="24"/>
    </row>
    <row r="969" spans="1:18" s="24" customFormat="1" ht="26.1" customHeight="1">
      <c r="A969" s="176"/>
      <c r="B969" s="177"/>
      <c r="Q969" s="69"/>
      <c r="R969" s="69"/>
    </row>
    <row r="970" spans="1:18" s="69" customFormat="1" ht="26.1" customHeight="1">
      <c r="A970" s="176"/>
      <c r="B970" s="176"/>
      <c r="C970" s="24"/>
      <c r="D970" s="24"/>
      <c r="E970" s="24"/>
      <c r="F970" s="24"/>
      <c r="G970" s="24"/>
      <c r="H970" s="24"/>
      <c r="I970" s="24"/>
      <c r="J970" s="24"/>
      <c r="Q970" s="24"/>
      <c r="R970" s="24"/>
    </row>
    <row r="971" spans="1:18" s="69" customFormat="1" ht="26.1" customHeight="1">
      <c r="A971" s="176"/>
      <c r="B971" s="176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</row>
    <row r="972" spans="1:18" s="69" customFormat="1" ht="26.1" customHeight="1">
      <c r="A972" s="176"/>
      <c r="B972" s="177"/>
      <c r="C972" s="24"/>
      <c r="D972" s="24"/>
      <c r="E972" s="24"/>
      <c r="F972" s="24"/>
      <c r="G972" s="24"/>
      <c r="H972" s="24"/>
      <c r="I972" s="24"/>
      <c r="J972" s="24"/>
      <c r="Q972" s="73"/>
      <c r="R972" s="73"/>
    </row>
    <row r="973" spans="1:18" s="69" customFormat="1" ht="42.75" customHeight="1">
      <c r="A973" s="176"/>
      <c r="B973" s="176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</row>
    <row r="974" spans="1:18" s="24" customFormat="1" ht="42.75" customHeight="1">
      <c r="A974" s="176"/>
      <c r="B974" s="177"/>
      <c r="K974" s="69"/>
      <c r="L974" s="69"/>
      <c r="M974" s="69"/>
      <c r="N974" s="69"/>
      <c r="O974" s="69"/>
      <c r="P974" s="69"/>
      <c r="Q974" s="69"/>
      <c r="R974" s="69"/>
    </row>
    <row r="975" spans="1:18" s="73" customFormat="1" ht="26.1" customHeight="1">
      <c r="A975" s="176"/>
      <c r="B975" s="176"/>
      <c r="C975" s="24"/>
      <c r="D975" s="24"/>
      <c r="E975" s="24"/>
      <c r="F975" s="24"/>
      <c r="G975" s="24"/>
      <c r="H975" s="24"/>
      <c r="I975" s="24"/>
      <c r="J975" s="24"/>
      <c r="Q975" s="24"/>
      <c r="R975" s="24"/>
    </row>
    <row r="976" spans="1:18" s="24" customFormat="1" ht="26.1" customHeight="1">
      <c r="A976" s="228"/>
      <c r="B976" s="249"/>
      <c r="Q976" s="123"/>
      <c r="R976" s="123"/>
    </row>
    <row r="977" spans="1:18" s="69" customFormat="1" ht="26.1" customHeight="1">
      <c r="A977" s="176"/>
      <c r="B977" s="176"/>
      <c r="C977" s="24"/>
      <c r="D977" s="24"/>
      <c r="E977" s="24"/>
      <c r="F977" s="24"/>
      <c r="G977" s="24"/>
      <c r="H977" s="24"/>
      <c r="I977" s="24"/>
      <c r="J977" s="24"/>
      <c r="Q977" s="24"/>
      <c r="R977" s="24"/>
    </row>
    <row r="978" spans="1:18" s="69" customFormat="1" ht="26.1" customHeight="1">
      <c r="A978" s="176"/>
      <c r="B978" s="177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</row>
    <row r="979" spans="1:18" s="69" customFormat="1" ht="42.75" customHeight="1">
      <c r="A979" s="176"/>
      <c r="B979" s="177"/>
      <c r="C979" s="24"/>
      <c r="D979" s="24"/>
      <c r="E979" s="24"/>
      <c r="F979" s="24"/>
      <c r="G979" s="24"/>
      <c r="H979" s="24"/>
      <c r="I979" s="24"/>
      <c r="J979" s="24"/>
      <c r="K979" s="123"/>
      <c r="L979" s="123"/>
      <c r="M979" s="123"/>
      <c r="N979" s="123"/>
      <c r="O979" s="123"/>
      <c r="P979" s="123"/>
      <c r="Q979" s="24"/>
      <c r="R979" s="24"/>
    </row>
    <row r="980" spans="1:18" s="24" customFormat="1" ht="42.75" customHeight="1">
      <c r="A980" s="176"/>
      <c r="B980" s="176"/>
      <c r="Q980" s="69"/>
      <c r="R980" s="69"/>
    </row>
    <row r="981" spans="1:18" s="69" customFormat="1" ht="26.1" customHeight="1">
      <c r="A981" s="176"/>
      <c r="B981" s="177"/>
      <c r="C981" s="24"/>
      <c r="D981" s="24"/>
      <c r="E981" s="24"/>
      <c r="F981" s="24"/>
      <c r="G981" s="24"/>
      <c r="H981" s="24"/>
      <c r="I981" s="24"/>
      <c r="J981" s="24"/>
    </row>
    <row r="982" spans="1:18" s="69" customFormat="1" ht="26.1" customHeight="1">
      <c r="A982" s="176"/>
      <c r="B982" s="176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</row>
    <row r="983" spans="1:18" s="69" customFormat="1" ht="26.1" customHeight="1">
      <c r="A983" s="201"/>
      <c r="B983" s="201"/>
      <c r="C983" s="24"/>
      <c r="D983" s="24"/>
      <c r="E983" s="24"/>
      <c r="F983" s="24"/>
      <c r="G983" s="24"/>
      <c r="H983" s="24"/>
      <c r="I983" s="24"/>
      <c r="J983" s="24"/>
    </row>
    <row r="984" spans="1:18" s="24" customFormat="1" ht="26.1" customHeight="1">
      <c r="A984" s="176"/>
      <c r="B984" s="176"/>
      <c r="K984" s="69"/>
      <c r="L984" s="69"/>
      <c r="M984" s="69"/>
      <c r="N984" s="69"/>
      <c r="O984" s="69"/>
      <c r="P984" s="69"/>
    </row>
    <row r="985" spans="1:18" s="69" customFormat="1" ht="26.1" customHeight="1">
      <c r="A985" s="176"/>
      <c r="B985" s="177"/>
      <c r="C985" s="24"/>
      <c r="D985" s="24"/>
      <c r="E985" s="24"/>
      <c r="F985" s="24"/>
      <c r="G985" s="24"/>
      <c r="H985" s="24"/>
      <c r="I985" s="24"/>
      <c r="J985" s="24"/>
      <c r="Q985" s="73"/>
      <c r="R985" s="73"/>
    </row>
    <row r="986" spans="1:18" s="69" customFormat="1" ht="26.1" customHeight="1">
      <c r="A986" s="176"/>
      <c r="B986" s="176"/>
      <c r="C986" s="24"/>
      <c r="D986" s="24"/>
      <c r="E986" s="24"/>
      <c r="F986" s="24"/>
      <c r="G986" s="24"/>
      <c r="H986" s="24"/>
      <c r="I986" s="24"/>
      <c r="J986" s="24"/>
      <c r="Q986" s="24"/>
      <c r="R986" s="24"/>
    </row>
    <row r="987" spans="1:18" s="69" customFormat="1" ht="31.5" customHeight="1">
      <c r="A987" s="176"/>
      <c r="B987" s="177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</row>
    <row r="988" spans="1:18" s="24" customFormat="1" ht="30.75" customHeight="1">
      <c r="A988" s="176"/>
      <c r="B988" s="177"/>
      <c r="K988" s="73"/>
      <c r="L988" s="73"/>
      <c r="M988" s="73"/>
      <c r="N988" s="73"/>
      <c r="O988" s="73"/>
      <c r="P988" s="73"/>
      <c r="Q988" s="69"/>
      <c r="R988" s="69"/>
    </row>
    <row r="989" spans="1:18" s="24" customFormat="1" ht="26.1" customHeight="1">
      <c r="A989" s="176"/>
      <c r="B989" s="177"/>
      <c r="Q989" s="69"/>
      <c r="R989" s="69"/>
    </row>
    <row r="990" spans="1:18" s="24" customFormat="1" ht="31.5" customHeight="1">
      <c r="A990" s="176"/>
      <c r="B990" s="177"/>
      <c r="K990" s="69"/>
      <c r="L990" s="69"/>
      <c r="M990" s="69"/>
      <c r="N990" s="69"/>
      <c r="O990" s="69"/>
      <c r="P990" s="69"/>
    </row>
    <row r="991" spans="1:18" s="69" customFormat="1" ht="26.1" customHeight="1">
      <c r="A991" s="176"/>
      <c r="B991" s="176"/>
      <c r="C991" s="24"/>
      <c r="D991" s="24"/>
      <c r="E991" s="24"/>
      <c r="F991" s="24"/>
      <c r="G991" s="24"/>
      <c r="H991" s="24"/>
      <c r="I991" s="24"/>
      <c r="J991" s="24"/>
    </row>
    <row r="992" spans="1:18" s="69" customFormat="1" ht="26.1" customHeight="1">
      <c r="A992" s="176"/>
      <c r="B992" s="177"/>
      <c r="C992" s="24"/>
      <c r="D992" s="24"/>
      <c r="E992" s="24"/>
      <c r="F992" s="24"/>
      <c r="G992" s="24"/>
      <c r="H992" s="24"/>
      <c r="I992" s="24"/>
      <c r="J992" s="24"/>
    </row>
    <row r="993" spans="1:23" s="69" customFormat="1" ht="32.25" customHeight="1">
      <c r="A993" s="176"/>
      <c r="B993" s="176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</row>
    <row r="994" spans="1:23" s="24" customFormat="1" ht="31.5" customHeight="1">
      <c r="A994" s="176"/>
      <c r="B994" s="177"/>
      <c r="K994" s="69"/>
      <c r="L994" s="69"/>
      <c r="M994" s="69"/>
      <c r="N994" s="69"/>
      <c r="O994" s="69"/>
      <c r="P994" s="69"/>
    </row>
    <row r="995" spans="1:23" s="24" customFormat="1" ht="26.1" customHeight="1">
      <c r="A995" s="176"/>
      <c r="B995" s="177"/>
      <c r="K995" s="69"/>
      <c r="L995" s="69"/>
      <c r="M995" s="69"/>
      <c r="N995" s="69"/>
      <c r="O995" s="69"/>
      <c r="P995" s="69"/>
      <c r="Q995" s="69"/>
      <c r="R995" s="69"/>
    </row>
    <row r="996" spans="1:23" s="69" customFormat="1" ht="26.1" customHeight="1">
      <c r="A996" s="176"/>
      <c r="B996" s="177"/>
      <c r="C996" s="24"/>
      <c r="D996" s="24"/>
      <c r="E996" s="24"/>
      <c r="F996" s="24"/>
      <c r="G996" s="24"/>
      <c r="H996" s="24"/>
      <c r="I996" s="24"/>
      <c r="J996" s="24"/>
    </row>
    <row r="997" spans="1:23" s="69" customFormat="1" ht="26.1" customHeight="1">
      <c r="A997" s="176"/>
      <c r="B997" s="176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</row>
    <row r="998" spans="1:23" s="69" customFormat="1" ht="29.25" customHeight="1">
      <c r="A998" s="176"/>
      <c r="B998" s="177"/>
      <c r="C998" s="24"/>
      <c r="D998" s="24"/>
      <c r="E998" s="24"/>
      <c r="F998" s="24"/>
      <c r="G998" s="24"/>
      <c r="H998" s="24"/>
      <c r="I998" s="24"/>
      <c r="J998" s="24"/>
      <c r="Q998" s="24"/>
      <c r="R998" s="24"/>
    </row>
    <row r="999" spans="1:23" s="69" customFormat="1" ht="26.1" customHeight="1">
      <c r="A999" s="176"/>
      <c r="B999" s="177"/>
      <c r="C999" s="24"/>
      <c r="D999" s="24"/>
      <c r="E999" s="24"/>
      <c r="F999" s="24"/>
      <c r="G999" s="24"/>
      <c r="H999" s="24"/>
      <c r="I999" s="24"/>
      <c r="J999" s="24"/>
      <c r="Q999" s="24"/>
      <c r="R999" s="24"/>
    </row>
    <row r="1000" spans="1:23" s="24" customFormat="1" ht="26.1" customHeight="1">
      <c r="A1000" s="176"/>
      <c r="B1000" s="177"/>
      <c r="K1000" s="69"/>
      <c r="L1000" s="69"/>
      <c r="M1000" s="69"/>
      <c r="N1000" s="69"/>
      <c r="O1000" s="69"/>
      <c r="P1000" s="69"/>
    </row>
    <row r="1001" spans="1:23" s="88" customFormat="1" ht="26.1" customHeight="1">
      <c r="A1001" s="176"/>
      <c r="B1001" s="176"/>
      <c r="C1001" s="24"/>
      <c r="D1001" s="24"/>
      <c r="E1001" s="24"/>
      <c r="F1001" s="24"/>
      <c r="G1001" s="24"/>
      <c r="H1001" s="24"/>
      <c r="I1001" s="24"/>
      <c r="J1001" s="24"/>
      <c r="K1001" s="24"/>
      <c r="L1001" s="24"/>
      <c r="M1001" s="24"/>
      <c r="N1001" s="24"/>
      <c r="O1001" s="24"/>
      <c r="P1001" s="24"/>
      <c r="Q1001" s="69"/>
      <c r="R1001" s="69"/>
    </row>
    <row r="1002" spans="1:23" s="123" customFormat="1" ht="26.1" customHeight="1">
      <c r="A1002" s="176"/>
      <c r="B1002" s="177"/>
      <c r="C1002" s="24"/>
      <c r="D1002" s="24"/>
      <c r="E1002" s="24"/>
      <c r="F1002" s="24"/>
      <c r="G1002" s="24"/>
      <c r="H1002" s="24"/>
      <c r="I1002" s="24"/>
      <c r="J1002" s="24"/>
      <c r="K1002" s="24"/>
      <c r="L1002" s="24"/>
      <c r="M1002" s="24"/>
      <c r="N1002" s="24"/>
      <c r="O1002" s="24"/>
      <c r="P1002" s="24"/>
      <c r="Q1002" s="69"/>
      <c r="R1002" s="69"/>
      <c r="S1002" s="24"/>
      <c r="T1002" s="24"/>
      <c r="U1002" s="24"/>
      <c r="V1002" s="24"/>
      <c r="W1002" s="24"/>
    </row>
    <row r="1003" spans="1:23" s="69" customFormat="1" ht="40.5" customHeight="1">
      <c r="A1003" s="176"/>
      <c r="B1003" s="177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</row>
    <row r="1004" spans="1:23" s="69" customFormat="1" ht="43.5" customHeight="1">
      <c r="A1004" s="176"/>
      <c r="B1004" s="177"/>
      <c r="C1004" s="24"/>
      <c r="D1004" s="24"/>
      <c r="E1004" s="24"/>
      <c r="F1004" s="24"/>
      <c r="G1004" s="24"/>
      <c r="H1004" s="24"/>
      <c r="I1004" s="24"/>
      <c r="J1004" s="24"/>
      <c r="Q1004" s="24"/>
      <c r="R1004" s="24"/>
    </row>
    <row r="1005" spans="1:23" s="24" customFormat="1" ht="26.1" customHeight="1">
      <c r="A1005" s="176"/>
      <c r="B1005" s="176"/>
      <c r="K1005" s="69"/>
      <c r="L1005" s="69"/>
      <c r="M1005" s="69"/>
      <c r="N1005" s="69"/>
      <c r="O1005" s="69"/>
      <c r="P1005" s="69"/>
    </row>
    <row r="1006" spans="1:23" s="24" customFormat="1" ht="26.1" customHeight="1">
      <c r="A1006" s="176"/>
      <c r="B1006" s="176"/>
      <c r="K1006" s="69"/>
      <c r="L1006" s="69"/>
      <c r="M1006" s="69"/>
      <c r="N1006" s="69"/>
      <c r="O1006" s="69"/>
      <c r="P1006" s="69"/>
      <c r="Q1006" s="69"/>
      <c r="R1006" s="69"/>
    </row>
    <row r="1007" spans="1:23" s="24" customFormat="1" ht="26.1" customHeight="1">
      <c r="A1007" s="176"/>
      <c r="B1007" s="176"/>
      <c r="Q1007" s="69"/>
      <c r="R1007" s="69"/>
    </row>
    <row r="1008" spans="1:23" s="24" customFormat="1" ht="26.1" customHeight="1">
      <c r="A1008" s="176"/>
      <c r="B1008" s="177"/>
      <c r="Q1008" s="69"/>
      <c r="R1008" s="69"/>
    </row>
    <row r="1009" spans="1:18" s="24" customFormat="1" ht="26.1" customHeight="1">
      <c r="A1009" s="176"/>
      <c r="B1009" s="177"/>
      <c r="K1009" s="69"/>
      <c r="L1009" s="69"/>
      <c r="M1009" s="69"/>
      <c r="N1009" s="69"/>
      <c r="O1009" s="69"/>
      <c r="P1009" s="69"/>
      <c r="Q1009" s="69"/>
      <c r="R1009" s="69"/>
    </row>
    <row r="1010" spans="1:18" s="24" customFormat="1" ht="26.1" customHeight="1">
      <c r="A1010" s="176"/>
      <c r="B1010" s="177"/>
      <c r="K1010" s="69"/>
      <c r="L1010" s="69"/>
      <c r="M1010" s="69"/>
      <c r="N1010" s="69"/>
      <c r="O1010" s="69"/>
      <c r="P1010" s="69"/>
    </row>
    <row r="1011" spans="1:18" s="69" customFormat="1" ht="26.1" customHeight="1">
      <c r="A1011" s="176"/>
      <c r="B1011" s="176"/>
      <c r="C1011" s="24"/>
      <c r="D1011" s="24"/>
      <c r="E1011" s="24"/>
      <c r="F1011" s="24"/>
      <c r="G1011" s="24"/>
      <c r="H1011" s="24"/>
      <c r="I1011" s="24"/>
      <c r="J1011" s="24"/>
      <c r="Q1011" s="88"/>
      <c r="R1011" s="88"/>
    </row>
    <row r="1012" spans="1:18" s="69" customFormat="1" ht="26.1" customHeight="1">
      <c r="A1012" s="176"/>
      <c r="B1012" s="176"/>
      <c r="C1012" s="24"/>
      <c r="D1012" s="24"/>
      <c r="E1012" s="24"/>
      <c r="F1012" s="24"/>
      <c r="G1012" s="24"/>
      <c r="H1012" s="24"/>
      <c r="I1012" s="24"/>
      <c r="J1012" s="24"/>
      <c r="Q1012" s="24"/>
      <c r="R1012" s="24"/>
    </row>
    <row r="1013" spans="1:18" s="69" customFormat="1" ht="26.1" customHeight="1">
      <c r="A1013" s="176"/>
      <c r="B1013" s="177"/>
      <c r="C1013" s="24"/>
      <c r="D1013" s="24"/>
      <c r="E1013" s="24"/>
      <c r="F1013" s="24"/>
      <c r="G1013" s="24"/>
      <c r="H1013" s="24"/>
      <c r="I1013" s="24"/>
      <c r="J1013" s="24"/>
      <c r="K1013" s="24"/>
      <c r="L1013" s="24"/>
      <c r="M1013" s="24"/>
      <c r="N1013" s="24"/>
      <c r="O1013" s="24"/>
      <c r="P1013" s="24"/>
    </row>
    <row r="1014" spans="1:18" s="69" customFormat="1" ht="26.1" customHeight="1">
      <c r="A1014" s="176"/>
      <c r="B1014" s="177"/>
      <c r="C1014" s="24"/>
      <c r="D1014" s="24"/>
      <c r="E1014" s="24"/>
      <c r="F1014" s="24"/>
      <c r="G1014" s="24"/>
      <c r="H1014" s="24"/>
      <c r="I1014" s="123"/>
      <c r="J1014" s="123"/>
      <c r="K1014" s="88"/>
      <c r="L1014" s="88"/>
      <c r="M1014" s="88"/>
      <c r="N1014" s="88"/>
      <c r="O1014" s="88"/>
      <c r="P1014" s="88"/>
    </row>
    <row r="1015" spans="1:18" s="69" customFormat="1" ht="26.1" customHeight="1">
      <c r="A1015" s="176"/>
      <c r="B1015" s="177"/>
      <c r="C1015" s="24"/>
      <c r="D1015" s="24"/>
      <c r="E1015" s="24"/>
      <c r="F1015" s="24"/>
      <c r="G1015" s="24"/>
      <c r="H1015" s="24"/>
      <c r="I1015" s="123"/>
      <c r="J1015" s="123"/>
      <c r="K1015" s="24"/>
      <c r="L1015" s="24"/>
      <c r="M1015" s="24"/>
      <c r="N1015" s="24"/>
      <c r="O1015" s="24"/>
      <c r="P1015" s="24"/>
      <c r="Q1015" s="24"/>
      <c r="R1015" s="24"/>
    </row>
    <row r="1016" spans="1:18" s="24" customFormat="1" ht="26.1" customHeight="1">
      <c r="A1016" s="176"/>
      <c r="B1016" s="177"/>
      <c r="K1016" s="69"/>
      <c r="L1016" s="69"/>
      <c r="M1016" s="69"/>
      <c r="N1016" s="69"/>
      <c r="O1016" s="69"/>
      <c r="P1016" s="69"/>
    </row>
    <row r="1017" spans="1:18" s="69" customFormat="1" ht="26.1" customHeight="1">
      <c r="A1017" s="170"/>
      <c r="B1017" s="170"/>
      <c r="C1017" s="24"/>
      <c r="D1017" s="24"/>
      <c r="E1017" s="24"/>
      <c r="F1017" s="24"/>
      <c r="G1017" s="24"/>
      <c r="H1017" s="24"/>
      <c r="I1017" s="24"/>
      <c r="J1017" s="24"/>
      <c r="Q1017" s="24"/>
      <c r="R1017" s="24"/>
    </row>
    <row r="1018" spans="1:18" s="24" customFormat="1" ht="26.1" customHeight="1">
      <c r="A1018" s="172"/>
      <c r="B1018" s="173"/>
      <c r="C1018" s="123"/>
      <c r="D1018" s="123"/>
      <c r="E1018" s="123"/>
      <c r="F1018" s="123"/>
      <c r="G1018" s="123"/>
      <c r="H1018" s="123"/>
    </row>
    <row r="1019" spans="1:18" s="69" customFormat="1" ht="26.1" customHeight="1">
      <c r="A1019" s="172"/>
      <c r="B1019" s="172"/>
      <c r="C1019" s="123"/>
      <c r="D1019" s="123"/>
      <c r="E1019" s="123"/>
      <c r="F1019" s="123"/>
      <c r="G1019" s="123"/>
      <c r="H1019" s="123"/>
      <c r="I1019" s="24"/>
      <c r="J1019" s="24"/>
      <c r="K1019" s="24"/>
      <c r="L1019" s="24"/>
      <c r="M1019" s="24"/>
      <c r="N1019" s="24"/>
      <c r="O1019" s="24"/>
      <c r="P1019" s="24"/>
      <c r="Q1019" s="24"/>
      <c r="R1019" s="24"/>
    </row>
    <row r="1020" spans="1:18" s="24" customFormat="1" ht="26.1" customHeight="1">
      <c r="A1020" s="170"/>
      <c r="B1020" s="171"/>
    </row>
    <row r="1021" spans="1:18" s="69" customFormat="1" ht="26.1" customHeight="1">
      <c r="A1021" s="170"/>
      <c r="B1021" s="171"/>
      <c r="C1021" s="24"/>
      <c r="D1021" s="24"/>
      <c r="E1021" s="24"/>
      <c r="F1021" s="24"/>
      <c r="G1021" s="24"/>
      <c r="H1021" s="24"/>
      <c r="I1021" s="24"/>
      <c r="J1021" s="24"/>
      <c r="K1021" s="24"/>
      <c r="L1021" s="24"/>
      <c r="M1021" s="24"/>
      <c r="N1021" s="24"/>
      <c r="O1021" s="24"/>
      <c r="P1021" s="24"/>
    </row>
    <row r="1022" spans="1:18" s="69" customFormat="1" ht="26.1" customHeight="1">
      <c r="A1022" s="170"/>
      <c r="B1022" s="170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</row>
    <row r="1023" spans="1:18" s="69" customFormat="1" ht="26.1" customHeight="1">
      <c r="A1023" s="170"/>
      <c r="B1023" s="170"/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  <c r="M1023" s="24"/>
      <c r="N1023" s="24"/>
      <c r="O1023" s="24"/>
      <c r="P1023" s="24"/>
    </row>
    <row r="1024" spans="1:18" s="69" customFormat="1" ht="26.1" customHeight="1">
      <c r="A1024" s="170"/>
      <c r="B1024" s="170"/>
      <c r="C1024" s="24"/>
      <c r="D1024" s="24"/>
      <c r="E1024" s="24"/>
      <c r="F1024" s="24"/>
      <c r="G1024" s="24"/>
      <c r="H1024" s="24"/>
      <c r="I1024" s="24"/>
      <c r="J1024" s="24"/>
    </row>
    <row r="1025" spans="1:18" s="24" customFormat="1" ht="26.1" customHeight="1">
      <c r="A1025" s="170"/>
      <c r="B1025" s="170"/>
      <c r="K1025" s="69"/>
      <c r="L1025" s="69"/>
      <c r="M1025" s="69"/>
      <c r="N1025" s="69"/>
      <c r="O1025" s="69"/>
      <c r="P1025" s="69"/>
      <c r="Q1025" s="69"/>
      <c r="R1025" s="69"/>
    </row>
    <row r="1026" spans="1:18" s="69" customFormat="1" ht="26.1" customHeight="1">
      <c r="A1026" s="170"/>
      <c r="B1026" s="170"/>
      <c r="C1026" s="24"/>
      <c r="D1026" s="24"/>
      <c r="E1026" s="24"/>
      <c r="F1026" s="24"/>
      <c r="G1026" s="24"/>
      <c r="H1026" s="24"/>
      <c r="I1026" s="24"/>
      <c r="J1026" s="24"/>
      <c r="Q1026" s="24"/>
      <c r="R1026" s="24"/>
    </row>
    <row r="1027" spans="1:18" s="69" customFormat="1" ht="26.1" customHeight="1">
      <c r="A1027" s="170"/>
      <c r="B1027" s="170"/>
      <c r="C1027" s="24"/>
      <c r="D1027" s="24"/>
      <c r="E1027" s="24"/>
      <c r="F1027" s="24"/>
      <c r="G1027" s="24"/>
      <c r="H1027" s="24"/>
      <c r="I1027" s="24"/>
      <c r="J1027" s="24"/>
    </row>
    <row r="1028" spans="1:18" s="73" customFormat="1" ht="26.1" customHeight="1">
      <c r="A1028" s="170"/>
      <c r="B1028" s="171"/>
      <c r="C1028" s="24"/>
      <c r="D1028" s="24"/>
      <c r="E1028" s="24"/>
      <c r="F1028" s="24"/>
      <c r="G1028" s="24"/>
      <c r="H1028" s="24"/>
      <c r="I1028" s="24"/>
      <c r="J1028" s="24"/>
      <c r="K1028" s="69"/>
      <c r="L1028" s="69"/>
      <c r="M1028" s="69"/>
      <c r="N1028" s="69"/>
      <c r="O1028" s="69"/>
      <c r="P1028" s="69"/>
      <c r="Q1028" s="24"/>
      <c r="R1028" s="24"/>
    </row>
    <row r="1029" spans="1:18" s="24" customFormat="1" ht="26.1" customHeight="1">
      <c r="A1029" s="170"/>
      <c r="B1029" s="171"/>
      <c r="Q1029" s="69"/>
      <c r="R1029" s="69"/>
    </row>
    <row r="1030" spans="1:18" s="24" customFormat="1" ht="29.25" customHeight="1">
      <c r="A1030" s="170"/>
      <c r="B1030" s="171"/>
      <c r="K1030" s="69"/>
      <c r="L1030" s="69"/>
      <c r="M1030" s="69"/>
      <c r="N1030" s="69"/>
      <c r="O1030" s="69"/>
      <c r="P1030" s="69"/>
    </row>
    <row r="1031" spans="1:18" s="69" customFormat="1" ht="26.1" customHeight="1">
      <c r="A1031" s="170"/>
      <c r="B1031" s="171"/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</row>
    <row r="1032" spans="1:18" s="24" customFormat="1" ht="26.1" customHeight="1">
      <c r="A1032" s="170"/>
      <c r="B1032" s="171"/>
      <c r="K1032" s="69"/>
      <c r="L1032" s="69"/>
      <c r="M1032" s="69"/>
      <c r="N1032" s="69"/>
      <c r="O1032" s="69"/>
      <c r="P1032" s="69"/>
      <c r="Q1032" s="69"/>
      <c r="R1032" s="69"/>
    </row>
    <row r="1033" spans="1:18" s="69" customFormat="1" ht="26.1" customHeight="1">
      <c r="A1033" s="170"/>
      <c r="B1033" s="170"/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  <c r="M1033" s="24"/>
      <c r="N1033" s="24"/>
      <c r="O1033" s="24"/>
      <c r="P1033" s="24"/>
    </row>
    <row r="1034" spans="1:18" s="24" customFormat="1" ht="26.1" customHeight="1">
      <c r="A1034" s="170"/>
      <c r="B1034" s="171"/>
      <c r="K1034" s="190" t="e">
        <f>#REF!</f>
        <v>#REF!</v>
      </c>
      <c r="L1034" s="69"/>
      <c r="M1034" s="69"/>
      <c r="N1034" s="69"/>
      <c r="O1034" s="69"/>
      <c r="P1034" s="69"/>
      <c r="Q1034" s="69"/>
      <c r="R1034" s="69"/>
    </row>
    <row r="1035" spans="1:18" s="69" customFormat="1" ht="26.1" customHeight="1">
      <c r="A1035" s="170"/>
      <c r="B1035" s="170"/>
      <c r="C1035" s="24"/>
      <c r="D1035" s="24"/>
      <c r="E1035" s="24"/>
      <c r="F1035" s="24"/>
      <c r="G1035" s="24"/>
      <c r="H1035" s="24"/>
      <c r="I1035" s="24"/>
      <c r="J1035" s="24"/>
      <c r="Q1035" s="24"/>
      <c r="R1035" s="24"/>
    </row>
    <row r="1036" spans="1:18" s="24" customFormat="1" ht="26.1" customHeight="1">
      <c r="A1036" s="170"/>
      <c r="B1036" s="171"/>
      <c r="K1036" s="69"/>
      <c r="L1036" s="69"/>
      <c r="M1036" s="69"/>
      <c r="N1036" s="69"/>
      <c r="O1036" s="69"/>
      <c r="P1036" s="69"/>
      <c r="Q1036" s="69"/>
      <c r="R1036" s="69"/>
    </row>
    <row r="1037" spans="1:18" s="69" customFormat="1" ht="26.1" customHeight="1">
      <c r="A1037" s="170"/>
      <c r="B1037" s="170"/>
      <c r="C1037" s="24"/>
      <c r="D1037" s="24"/>
      <c r="E1037" s="24"/>
      <c r="F1037" s="24"/>
      <c r="G1037" s="24"/>
      <c r="H1037" s="24"/>
      <c r="I1037" s="24"/>
      <c r="J1037" s="24"/>
    </row>
    <row r="1038" spans="1:18" s="69" customFormat="1" ht="32.25" customHeight="1">
      <c r="A1038" s="170"/>
      <c r="B1038" s="171"/>
      <c r="C1038" s="24"/>
      <c r="D1038" s="24"/>
      <c r="E1038" s="24"/>
      <c r="F1038" s="24"/>
      <c r="G1038" s="24"/>
      <c r="H1038" s="24"/>
      <c r="I1038" s="24"/>
      <c r="J1038" s="24"/>
      <c r="K1038" s="24"/>
      <c r="L1038" s="24"/>
      <c r="M1038" s="24"/>
      <c r="N1038" s="24"/>
      <c r="O1038" s="24"/>
      <c r="P1038" s="24"/>
      <c r="Q1038" s="73"/>
      <c r="R1038" s="73"/>
    </row>
    <row r="1039" spans="1:18" s="24" customFormat="1" ht="26.1" customHeight="1">
      <c r="A1039" s="170"/>
      <c r="B1039" s="171"/>
      <c r="K1039" s="69"/>
      <c r="L1039" s="69"/>
      <c r="M1039" s="69"/>
      <c r="N1039" s="69"/>
      <c r="O1039" s="69"/>
      <c r="P1039" s="69"/>
    </row>
    <row r="1040" spans="1:18" s="69" customFormat="1" ht="26.1" customHeight="1">
      <c r="A1040" s="170"/>
      <c r="B1040" s="171"/>
      <c r="C1040" s="24"/>
      <c r="D1040" s="24"/>
      <c r="E1040" s="24"/>
      <c r="F1040" s="24"/>
      <c r="G1040" s="24"/>
      <c r="H1040" s="24"/>
      <c r="I1040" s="24"/>
      <c r="J1040" s="24"/>
      <c r="Q1040" s="24"/>
      <c r="R1040" s="24"/>
    </row>
    <row r="1041" spans="1:18" s="24" customFormat="1" ht="26.1" customHeight="1">
      <c r="A1041" s="170"/>
      <c r="B1041" s="171"/>
      <c r="K1041" s="73"/>
      <c r="L1041" s="73"/>
      <c r="M1041" s="73"/>
      <c r="N1041" s="73"/>
      <c r="O1041" s="73"/>
      <c r="P1041" s="73"/>
      <c r="Q1041" s="69"/>
      <c r="R1041" s="69"/>
    </row>
    <row r="1042" spans="1:18" s="69" customFormat="1" ht="26.1" customHeight="1">
      <c r="A1042" s="170"/>
      <c r="B1042" s="170"/>
      <c r="C1042" s="24"/>
      <c r="D1042" s="24"/>
      <c r="E1042" s="24"/>
      <c r="F1042" s="24"/>
      <c r="G1042" s="24"/>
      <c r="H1042" s="24"/>
      <c r="I1042" s="24"/>
      <c r="J1042" s="24"/>
      <c r="K1042" s="24"/>
      <c r="L1042" s="24"/>
      <c r="M1042" s="24"/>
      <c r="N1042" s="24"/>
      <c r="O1042" s="24"/>
      <c r="P1042" s="24"/>
      <c r="Q1042" s="24"/>
      <c r="R1042" s="24"/>
    </row>
    <row r="1043" spans="1:18" s="24" customFormat="1" ht="26.1" customHeight="1">
      <c r="A1043" s="170"/>
      <c r="B1043" s="171"/>
      <c r="Q1043" s="69"/>
      <c r="R1043" s="69"/>
    </row>
    <row r="1044" spans="1:18" s="69" customFormat="1" ht="26.1" customHeight="1">
      <c r="A1044" s="170"/>
      <c r="B1044" s="171"/>
      <c r="C1044" s="24"/>
      <c r="D1044" s="24"/>
      <c r="E1044" s="24"/>
      <c r="F1044" s="24"/>
      <c r="G1044" s="24"/>
      <c r="H1044" s="24"/>
      <c r="I1044" s="24"/>
      <c r="J1044" s="24"/>
      <c r="Q1044" s="24"/>
      <c r="R1044" s="24"/>
    </row>
    <row r="1045" spans="1:18" s="69" customFormat="1" ht="26.1" customHeight="1">
      <c r="A1045" s="176"/>
      <c r="B1045" s="177"/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  <c r="M1045" s="24"/>
      <c r="N1045" s="24"/>
      <c r="O1045" s="24"/>
      <c r="P1045" s="24"/>
    </row>
    <row r="1046" spans="1:18" s="24" customFormat="1" ht="26.1" customHeight="1">
      <c r="A1046" s="170"/>
      <c r="B1046" s="170"/>
      <c r="K1046" s="69"/>
      <c r="L1046" s="69"/>
      <c r="M1046" s="69"/>
      <c r="N1046" s="69"/>
      <c r="O1046" s="69"/>
      <c r="P1046" s="69"/>
    </row>
    <row r="1047" spans="1:18" s="24" customFormat="1" ht="32.25" customHeight="1">
      <c r="A1047" s="203"/>
      <c r="B1047" s="203"/>
      <c r="Q1047" s="69"/>
      <c r="R1047" s="69"/>
    </row>
    <row r="1048" spans="1:18" s="24" customFormat="1" ht="32.25" customHeight="1">
      <c r="A1048" s="185"/>
      <c r="B1048" s="186"/>
      <c r="K1048" s="69"/>
      <c r="L1048" s="69"/>
      <c r="M1048" s="69"/>
      <c r="N1048" s="69"/>
      <c r="O1048" s="69"/>
      <c r="P1048" s="69"/>
      <c r="Q1048" s="69"/>
      <c r="R1048" s="69"/>
    </row>
    <row r="1049" spans="1:18" s="69" customFormat="1" ht="32.25" customHeight="1">
      <c r="A1049" s="228"/>
      <c r="B1049" s="228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4"/>
    </row>
    <row r="1050" spans="1:18" s="69" customFormat="1" ht="26.1" customHeight="1">
      <c r="A1050" s="176"/>
      <c r="B1050" s="177"/>
      <c r="C1050" s="24"/>
      <c r="D1050" s="24"/>
      <c r="E1050" s="24"/>
      <c r="F1050" s="24"/>
      <c r="G1050" s="24"/>
      <c r="H1050" s="24"/>
      <c r="I1050" s="24"/>
      <c r="J1050" s="24"/>
    </row>
    <row r="1051" spans="1:18" s="69" customFormat="1" ht="26.1" customHeight="1">
      <c r="A1051" s="176"/>
      <c r="B1051" s="176"/>
      <c r="C1051" s="24"/>
      <c r="D1051" s="24"/>
      <c r="E1051" s="24"/>
      <c r="F1051" s="24"/>
      <c r="G1051" s="24"/>
      <c r="H1051" s="24"/>
      <c r="I1051" s="24"/>
      <c r="J1051" s="24"/>
      <c r="Q1051" s="24"/>
      <c r="R1051" s="24"/>
    </row>
    <row r="1052" spans="1:18" s="69" customFormat="1" ht="26.1" customHeight="1">
      <c r="A1052" s="176"/>
      <c r="B1052" s="177"/>
      <c r="C1052" s="24"/>
      <c r="D1052" s="24"/>
      <c r="E1052" s="24"/>
      <c r="F1052" s="24"/>
      <c r="G1052" s="24"/>
      <c r="H1052" s="24"/>
      <c r="I1052" s="24"/>
      <c r="J1052" s="24"/>
      <c r="K1052" s="24"/>
      <c r="L1052" s="24"/>
      <c r="M1052" s="24"/>
      <c r="N1052" s="24"/>
      <c r="O1052" s="24"/>
      <c r="P1052" s="24"/>
    </row>
    <row r="1053" spans="1:18" s="24" customFormat="1" ht="26.1" customHeight="1">
      <c r="A1053" s="176"/>
      <c r="B1053" s="176"/>
      <c r="K1053" s="69"/>
      <c r="L1053" s="69"/>
      <c r="M1053" s="69"/>
      <c r="N1053" s="69"/>
      <c r="O1053" s="69"/>
      <c r="P1053" s="69"/>
    </row>
    <row r="1054" spans="1:18" s="24" customFormat="1" ht="26.1" customHeight="1">
      <c r="A1054" s="176"/>
      <c r="B1054" s="177"/>
      <c r="Q1054" s="69"/>
      <c r="R1054" s="69"/>
    </row>
    <row r="1055" spans="1:18" s="69" customFormat="1" ht="26.1" customHeight="1">
      <c r="A1055" s="176"/>
      <c r="B1055" s="177"/>
      <c r="C1055" s="24"/>
      <c r="D1055" s="24"/>
      <c r="E1055" s="24"/>
      <c r="F1055" s="24"/>
      <c r="G1055" s="24"/>
      <c r="H1055" s="24"/>
      <c r="I1055" s="24"/>
      <c r="J1055" s="24"/>
    </row>
    <row r="1056" spans="1:18" s="24" customFormat="1" ht="26.1" customHeight="1">
      <c r="A1056" s="176"/>
      <c r="B1056" s="176"/>
    </row>
    <row r="1057" spans="1:18" s="24" customFormat="1" ht="26.1" customHeight="1">
      <c r="A1057" s="176"/>
      <c r="B1057" s="177"/>
      <c r="K1057" s="69"/>
      <c r="L1057" s="69"/>
      <c r="M1057" s="69"/>
      <c r="N1057" s="69"/>
      <c r="O1057" s="69"/>
      <c r="P1057" s="69"/>
    </row>
    <row r="1058" spans="1:18" s="24" customFormat="1" ht="26.1" customHeight="1">
      <c r="A1058" s="176"/>
      <c r="B1058" s="176"/>
      <c r="K1058" s="69"/>
      <c r="L1058" s="69"/>
      <c r="M1058" s="69"/>
      <c r="N1058" s="69"/>
      <c r="O1058" s="69"/>
      <c r="P1058" s="69"/>
    </row>
    <row r="1059" spans="1:18" s="69" customFormat="1" ht="26.1" customHeight="1">
      <c r="A1059" s="176"/>
      <c r="B1059" s="177"/>
      <c r="C1059" s="24"/>
      <c r="D1059" s="24"/>
      <c r="E1059" s="24"/>
      <c r="F1059" s="24"/>
      <c r="G1059" s="24"/>
      <c r="H1059" s="24"/>
      <c r="I1059" s="24"/>
      <c r="J1059" s="24"/>
      <c r="K1059" s="24"/>
      <c r="L1059" s="24"/>
      <c r="M1059" s="24"/>
      <c r="N1059" s="24"/>
      <c r="O1059" s="24"/>
      <c r="P1059" s="24"/>
    </row>
    <row r="1060" spans="1:18" s="69" customFormat="1" ht="26.1" customHeight="1">
      <c r="A1060" s="176"/>
      <c r="B1060" s="176"/>
      <c r="C1060" s="24"/>
      <c r="D1060" s="24"/>
      <c r="E1060" s="24"/>
      <c r="F1060" s="24"/>
      <c r="G1060" s="24"/>
      <c r="H1060" s="24"/>
      <c r="I1060" s="24"/>
      <c r="J1060" s="24"/>
      <c r="K1060" s="24"/>
      <c r="L1060" s="24"/>
      <c r="M1060" s="24"/>
      <c r="N1060" s="24"/>
      <c r="O1060" s="24"/>
      <c r="P1060" s="24"/>
    </row>
    <row r="1061" spans="1:18" s="24" customFormat="1" ht="26.1" customHeight="1">
      <c r="A1061" s="176"/>
      <c r="B1061" s="177"/>
      <c r="Q1061" s="69"/>
      <c r="R1061" s="69"/>
    </row>
    <row r="1062" spans="1:18" s="69" customFormat="1" ht="26.1" customHeight="1">
      <c r="A1062" s="176"/>
      <c r="B1062" s="177"/>
      <c r="C1062" s="24"/>
      <c r="D1062" s="24"/>
      <c r="E1062" s="24"/>
      <c r="F1062" s="24"/>
      <c r="G1062" s="24"/>
      <c r="H1062" s="24"/>
      <c r="I1062" s="24"/>
      <c r="J1062" s="24"/>
    </row>
    <row r="1063" spans="1:18" s="69" customFormat="1" ht="26.1" customHeight="1">
      <c r="A1063" s="176"/>
      <c r="B1063" s="176"/>
      <c r="C1063" s="24"/>
      <c r="D1063" s="24"/>
      <c r="E1063" s="24"/>
      <c r="F1063" s="24"/>
      <c r="G1063" s="24"/>
      <c r="H1063" s="24"/>
      <c r="I1063" s="24"/>
      <c r="J1063" s="24"/>
      <c r="Q1063" s="24"/>
      <c r="R1063" s="24"/>
    </row>
    <row r="1064" spans="1:18" s="24" customFormat="1" ht="26.1" customHeight="1">
      <c r="A1064" s="228"/>
      <c r="B1064" s="228"/>
      <c r="K1064" s="69"/>
      <c r="L1064" s="69"/>
      <c r="M1064" s="69"/>
      <c r="N1064" s="69"/>
      <c r="O1064" s="69"/>
      <c r="P1064" s="69"/>
    </row>
    <row r="1065" spans="1:18" s="69" customFormat="1" ht="47.25" customHeight="1">
      <c r="A1065" s="176"/>
      <c r="B1065" s="176"/>
      <c r="C1065" s="24"/>
      <c r="D1065" s="24"/>
      <c r="E1065" s="24"/>
      <c r="F1065" s="24"/>
      <c r="G1065" s="24"/>
      <c r="H1065" s="24"/>
      <c r="I1065" s="24"/>
      <c r="J1065" s="24"/>
    </row>
    <row r="1066" spans="1:18" s="24" customFormat="1" ht="47.25" customHeight="1">
      <c r="A1066" s="176"/>
      <c r="B1066" s="177"/>
    </row>
    <row r="1067" spans="1:18" s="69" customFormat="1" ht="26.1" customHeight="1">
      <c r="A1067" s="176"/>
      <c r="B1067" s="177"/>
      <c r="C1067" s="24"/>
      <c r="D1067" s="24"/>
      <c r="E1067" s="24"/>
      <c r="F1067" s="24"/>
      <c r="G1067" s="24"/>
      <c r="H1067" s="24"/>
      <c r="I1067" s="24"/>
      <c r="J1067" s="24"/>
      <c r="K1067" s="24"/>
      <c r="L1067" s="24"/>
      <c r="M1067" s="24"/>
      <c r="N1067" s="24"/>
      <c r="O1067" s="24"/>
      <c r="P1067" s="24"/>
      <c r="Q1067" s="24"/>
      <c r="R1067" s="24"/>
    </row>
    <row r="1068" spans="1:18" s="69" customFormat="1" ht="26.1" customHeight="1">
      <c r="A1068" s="176"/>
      <c r="B1068" s="177"/>
      <c r="C1068" s="24"/>
      <c r="D1068" s="24"/>
      <c r="E1068" s="24"/>
      <c r="F1068" s="24"/>
      <c r="G1068" s="24"/>
      <c r="H1068" s="24"/>
      <c r="I1068" s="24"/>
      <c r="J1068" s="24"/>
      <c r="Q1068" s="24"/>
      <c r="R1068" s="24"/>
    </row>
    <row r="1069" spans="1:18" s="69" customFormat="1" ht="26.1" customHeight="1">
      <c r="A1069" s="176"/>
      <c r="B1069" s="177"/>
      <c r="C1069" s="24"/>
      <c r="D1069" s="24"/>
      <c r="E1069" s="24"/>
      <c r="F1069" s="24"/>
      <c r="G1069" s="24"/>
      <c r="H1069" s="24"/>
      <c r="I1069" s="24"/>
      <c r="J1069" s="24"/>
      <c r="K1069" s="24"/>
      <c r="L1069" s="24"/>
      <c r="M1069" s="24"/>
      <c r="N1069" s="24"/>
      <c r="O1069" s="24"/>
      <c r="P1069" s="24"/>
    </row>
    <row r="1070" spans="1:18" s="69" customFormat="1" ht="45.75" customHeight="1">
      <c r="A1070" s="176"/>
      <c r="B1070" s="176"/>
      <c r="C1070" s="24"/>
      <c r="D1070" s="24"/>
      <c r="E1070" s="24"/>
      <c r="F1070" s="24"/>
      <c r="G1070" s="24"/>
      <c r="H1070" s="24"/>
      <c r="I1070" s="24"/>
      <c r="J1070" s="24"/>
      <c r="K1070" s="24"/>
      <c r="L1070" s="24"/>
      <c r="M1070" s="24"/>
      <c r="N1070" s="24"/>
      <c r="O1070" s="24"/>
      <c r="P1070" s="24"/>
    </row>
    <row r="1071" spans="1:18" s="69" customFormat="1" ht="34.5" customHeight="1">
      <c r="A1071" s="176"/>
      <c r="B1071" s="176"/>
      <c r="C1071" s="24"/>
      <c r="D1071" s="24"/>
      <c r="E1071" s="24"/>
      <c r="F1071" s="24"/>
      <c r="G1071" s="24"/>
      <c r="H1071" s="24"/>
      <c r="I1071" s="24"/>
      <c r="J1071" s="24"/>
      <c r="K1071" s="24"/>
      <c r="L1071" s="24"/>
      <c r="M1071" s="24"/>
      <c r="N1071" s="24"/>
      <c r="O1071" s="24"/>
      <c r="P1071" s="24"/>
      <c r="Q1071" s="24"/>
      <c r="R1071" s="24"/>
    </row>
    <row r="1072" spans="1:18" s="69" customFormat="1" ht="26.1" customHeight="1">
      <c r="A1072" s="176"/>
      <c r="B1072" s="177"/>
      <c r="C1072" s="24"/>
      <c r="D1072" s="24"/>
      <c r="E1072" s="24"/>
      <c r="F1072" s="24"/>
      <c r="G1072" s="24"/>
      <c r="H1072" s="24"/>
      <c r="I1072" s="24"/>
      <c r="J1072" s="24"/>
    </row>
    <row r="1073" spans="1:18" s="24" customFormat="1" ht="26.1" customHeight="1">
      <c r="A1073" s="176"/>
      <c r="B1073" s="176"/>
      <c r="K1073" s="69"/>
      <c r="L1073" s="69"/>
      <c r="M1073" s="69"/>
      <c r="N1073" s="69"/>
      <c r="O1073" s="69"/>
      <c r="P1073" s="69"/>
      <c r="Q1073" s="69"/>
      <c r="R1073" s="69"/>
    </row>
    <row r="1074" spans="1:18" s="73" customFormat="1" ht="26.1" customHeight="1">
      <c r="A1074" s="176"/>
      <c r="B1074" s="176"/>
      <c r="C1074" s="24"/>
      <c r="D1074" s="24"/>
      <c r="E1074" s="24"/>
      <c r="F1074" s="24"/>
      <c r="G1074" s="24"/>
      <c r="H1074" s="24"/>
      <c r="I1074" s="24"/>
      <c r="J1074" s="24"/>
      <c r="K1074" s="24"/>
      <c r="L1074" s="24"/>
      <c r="M1074" s="24"/>
      <c r="N1074" s="24"/>
      <c r="O1074" s="24"/>
      <c r="P1074" s="24"/>
      <c r="Q1074" s="24"/>
      <c r="R1074" s="24"/>
    </row>
    <row r="1075" spans="1:18" s="24" customFormat="1" ht="31.5" customHeight="1">
      <c r="A1075" s="176"/>
      <c r="B1075" s="176"/>
      <c r="K1075" s="69"/>
      <c r="L1075" s="69"/>
      <c r="M1075" s="69"/>
      <c r="N1075" s="69"/>
      <c r="O1075" s="69"/>
      <c r="P1075" s="69"/>
      <c r="Q1075" s="69"/>
      <c r="R1075" s="69"/>
    </row>
    <row r="1076" spans="1:18" s="69" customFormat="1" ht="34.5" customHeight="1">
      <c r="A1076" s="176"/>
      <c r="B1076" s="177"/>
      <c r="C1076" s="24"/>
      <c r="D1076" s="24"/>
      <c r="E1076" s="24"/>
      <c r="F1076" s="24"/>
      <c r="G1076" s="24"/>
      <c r="H1076" s="24"/>
      <c r="I1076" s="24"/>
      <c r="J1076" s="24"/>
      <c r="Q1076" s="24"/>
      <c r="R1076" s="24"/>
    </row>
    <row r="1077" spans="1:18" s="69" customFormat="1" ht="33.75" customHeight="1">
      <c r="A1077" s="176"/>
      <c r="B1077" s="177"/>
      <c r="C1077" s="24"/>
      <c r="D1077" s="24"/>
      <c r="E1077" s="24"/>
      <c r="F1077" s="24"/>
      <c r="G1077" s="24"/>
      <c r="H1077" s="24"/>
      <c r="I1077" s="24"/>
      <c r="J1077" s="24"/>
      <c r="K1077" s="24"/>
      <c r="L1077" s="24"/>
      <c r="M1077" s="24"/>
      <c r="N1077" s="24"/>
      <c r="O1077" s="24"/>
      <c r="P1077" s="24"/>
    </row>
    <row r="1078" spans="1:18" s="24" customFormat="1" ht="32.25" customHeight="1">
      <c r="A1078" s="176"/>
      <c r="B1078" s="176"/>
      <c r="K1078" s="69"/>
      <c r="L1078" s="69"/>
      <c r="M1078" s="69"/>
      <c r="N1078" s="69"/>
      <c r="O1078" s="69"/>
      <c r="P1078" s="69"/>
      <c r="Q1078" s="69"/>
      <c r="R1078" s="69"/>
    </row>
    <row r="1079" spans="1:18" s="24" customFormat="1" ht="37.5" customHeight="1">
      <c r="A1079" s="176"/>
      <c r="B1079" s="177"/>
      <c r="Q1079" s="69"/>
      <c r="R1079" s="69"/>
    </row>
    <row r="1080" spans="1:18" s="24" customFormat="1" ht="26.25" customHeight="1">
      <c r="A1080" s="176"/>
      <c r="B1080" s="177"/>
      <c r="K1080" s="69"/>
      <c r="L1080" s="69"/>
      <c r="M1080" s="69"/>
      <c r="N1080" s="69"/>
      <c r="O1080" s="69"/>
      <c r="P1080" s="69"/>
      <c r="Q1080" s="69"/>
      <c r="R1080" s="69"/>
    </row>
    <row r="1081" spans="1:18" s="24" customFormat="1" ht="30.75" customHeight="1">
      <c r="A1081" s="176"/>
      <c r="B1081" s="176"/>
      <c r="K1081" s="69"/>
      <c r="L1081" s="69"/>
      <c r="M1081" s="69"/>
      <c r="N1081" s="69"/>
      <c r="O1081" s="69"/>
      <c r="P1081" s="69"/>
      <c r="Q1081" s="69"/>
      <c r="R1081" s="69"/>
    </row>
    <row r="1082" spans="1:18" s="24" customFormat="1" ht="35.25" customHeight="1">
      <c r="A1082" s="176"/>
      <c r="B1082" s="177"/>
      <c r="K1082" s="69"/>
      <c r="L1082" s="69"/>
      <c r="M1082" s="69"/>
      <c r="N1082" s="69"/>
      <c r="O1082" s="69"/>
      <c r="P1082" s="69"/>
      <c r="Q1082" s="69"/>
      <c r="R1082" s="69"/>
    </row>
    <row r="1083" spans="1:18" s="24" customFormat="1" ht="24.9" customHeight="1">
      <c r="A1083" s="176"/>
      <c r="B1083" s="176"/>
      <c r="K1083" s="69"/>
      <c r="L1083" s="69"/>
      <c r="M1083" s="69"/>
      <c r="N1083" s="69"/>
      <c r="O1083" s="69"/>
      <c r="P1083" s="69"/>
    </row>
    <row r="1084" spans="1:18" s="24" customFormat="1" ht="24.9" customHeight="1">
      <c r="A1084" s="176"/>
      <c r="B1084" s="177"/>
      <c r="K1084" s="69"/>
      <c r="L1084" s="69"/>
      <c r="M1084" s="69"/>
      <c r="N1084" s="69"/>
      <c r="O1084" s="69"/>
      <c r="P1084" s="69"/>
      <c r="Q1084" s="73"/>
      <c r="R1084" s="73"/>
    </row>
    <row r="1085" spans="1:18" s="69" customFormat="1" ht="24.9" customHeight="1">
      <c r="A1085" s="176"/>
      <c r="B1085" s="177"/>
      <c r="C1085" s="24"/>
      <c r="D1085" s="24"/>
      <c r="E1085" s="24"/>
      <c r="F1085" s="24"/>
      <c r="G1085" s="24"/>
      <c r="H1085" s="24"/>
      <c r="I1085" s="24"/>
      <c r="J1085" s="24"/>
      <c r="Q1085" s="24"/>
      <c r="R1085" s="24"/>
    </row>
    <row r="1086" spans="1:18" s="24" customFormat="1" ht="24.9" customHeight="1">
      <c r="A1086" s="176"/>
      <c r="B1086" s="177"/>
      <c r="Q1086" s="69"/>
      <c r="R1086" s="69"/>
    </row>
    <row r="1087" spans="1:18" s="24" customFormat="1" ht="24.9" customHeight="1">
      <c r="A1087" s="176"/>
      <c r="B1087" s="177"/>
      <c r="K1087" s="73"/>
      <c r="L1087" s="73"/>
      <c r="M1087" s="73"/>
      <c r="N1087" s="73"/>
      <c r="O1087" s="73"/>
      <c r="P1087" s="73"/>
      <c r="Q1087" s="69"/>
      <c r="R1087" s="69"/>
    </row>
    <row r="1088" spans="1:18" s="24" customFormat="1" ht="24.9" customHeight="1">
      <c r="A1088" s="176"/>
      <c r="B1088" s="177"/>
    </row>
    <row r="1089" spans="1:23" s="24" customFormat="1" ht="24.9" customHeight="1">
      <c r="A1089" s="176"/>
      <c r="B1089" s="177"/>
      <c r="K1089" s="69"/>
      <c r="L1089" s="69"/>
      <c r="M1089" s="69"/>
      <c r="N1089" s="69"/>
      <c r="O1089" s="69"/>
      <c r="P1089" s="69"/>
    </row>
    <row r="1090" spans="1:23" s="24" customFormat="1" ht="24.9" customHeight="1">
      <c r="A1090" s="176"/>
      <c r="B1090" s="176"/>
      <c r="K1090" s="69"/>
      <c r="L1090" s="69"/>
      <c r="M1090" s="69"/>
      <c r="N1090" s="69"/>
      <c r="O1090" s="69"/>
      <c r="P1090" s="69"/>
    </row>
    <row r="1091" spans="1:23" s="175" customFormat="1" ht="24.9" customHeight="1">
      <c r="A1091" s="176"/>
      <c r="B1091" s="177"/>
      <c r="C1091" s="24"/>
      <c r="D1091" s="24"/>
      <c r="E1091" s="24"/>
      <c r="F1091" s="24"/>
      <c r="G1091" s="24"/>
      <c r="H1091" s="24"/>
      <c r="I1091" s="24"/>
      <c r="J1091" s="24"/>
      <c r="K1091" s="24"/>
      <c r="L1091" s="24"/>
      <c r="M1091" s="24"/>
      <c r="N1091" s="24"/>
      <c r="O1091" s="24"/>
      <c r="P1091" s="24"/>
      <c r="Q1091" s="24"/>
      <c r="R1091" s="24"/>
    </row>
    <row r="1092" spans="1:23" s="24" customFormat="1" ht="24.9" customHeight="1">
      <c r="A1092" s="176"/>
      <c r="B1092" s="176"/>
    </row>
    <row r="1093" spans="1:23" s="24" customFormat="1" ht="24.9" customHeight="1">
      <c r="A1093" s="176"/>
      <c r="B1093" s="177"/>
    </row>
    <row r="1094" spans="1:23" s="24" customFormat="1" ht="24.9" customHeight="1">
      <c r="A1094" s="176"/>
      <c r="B1094" s="177"/>
    </row>
    <row r="1095" spans="1:23" s="24" customFormat="1" ht="24.9" customHeight="1">
      <c r="A1095" s="176"/>
      <c r="B1095" s="176"/>
      <c r="Q1095" s="69"/>
      <c r="R1095" s="69"/>
      <c r="S1095" s="123"/>
      <c r="T1095" s="123"/>
      <c r="U1095" s="123"/>
      <c r="V1095" s="123"/>
      <c r="W1095" s="123"/>
    </row>
    <row r="1096" spans="1:23" s="24" customFormat="1" ht="24.9" customHeight="1">
      <c r="A1096" s="176"/>
      <c r="B1096" s="176"/>
    </row>
    <row r="1097" spans="1:23" s="24" customFormat="1" ht="24.9" customHeight="1">
      <c r="A1097" s="176"/>
      <c r="B1097" s="176"/>
    </row>
    <row r="1098" spans="1:23" s="24" customFormat="1" ht="24.9" customHeight="1">
      <c r="A1098" s="185"/>
      <c r="B1098" s="185"/>
      <c r="K1098" s="69"/>
      <c r="L1098" s="69"/>
      <c r="M1098" s="69"/>
      <c r="N1098" s="69"/>
      <c r="O1098" s="69"/>
      <c r="P1098" s="69"/>
    </row>
    <row r="1099" spans="1:23" s="24" customFormat="1" ht="24.9" customHeight="1">
      <c r="A1099" s="176"/>
      <c r="B1099" s="176"/>
    </row>
    <row r="1100" spans="1:23" s="24" customFormat="1" ht="24.9" customHeight="1">
      <c r="A1100" s="176"/>
      <c r="B1100" s="176"/>
    </row>
    <row r="1101" spans="1:23" s="175" customFormat="1" ht="24.9" customHeight="1">
      <c r="A1101" s="176"/>
      <c r="B1101" s="176"/>
      <c r="C1101" s="24"/>
      <c r="D1101" s="24"/>
      <c r="E1101" s="24"/>
      <c r="F1101" s="24"/>
      <c r="G1101" s="24"/>
      <c r="H1101" s="24"/>
      <c r="I1101" s="24"/>
      <c r="J1101" s="24"/>
      <c r="K1101" s="24"/>
      <c r="L1101" s="24"/>
      <c r="M1101" s="24"/>
      <c r="N1101" s="24"/>
      <c r="O1101" s="24"/>
      <c r="P1101" s="24"/>
    </row>
    <row r="1102" spans="1:23" s="24" customFormat="1" ht="24.9" customHeight="1">
      <c r="A1102" s="177"/>
      <c r="B1102" s="177"/>
    </row>
    <row r="1103" spans="1:23" s="24" customFormat="1" ht="24.9" customHeight="1">
      <c r="A1103" s="176"/>
      <c r="B1103" s="176"/>
    </row>
    <row r="1104" spans="1:23" s="123" customFormat="1" ht="41.25" customHeight="1">
      <c r="A1104" s="176"/>
      <c r="B1104" s="176"/>
      <c r="C1104" s="24"/>
      <c r="D1104" s="24"/>
      <c r="E1104" s="24"/>
      <c r="F1104" s="24"/>
      <c r="G1104" s="24"/>
      <c r="H1104" s="24"/>
      <c r="I1104" s="24"/>
      <c r="J1104" s="24"/>
      <c r="K1104" s="175"/>
      <c r="L1104" s="175"/>
      <c r="M1104" s="175"/>
      <c r="N1104" s="175"/>
      <c r="O1104" s="175"/>
      <c r="P1104" s="175"/>
      <c r="Q1104" s="24"/>
      <c r="R1104" s="24"/>
    </row>
    <row r="1105" spans="1:18" s="24" customFormat="1" ht="24.9" customHeight="1">
      <c r="A1105" s="176"/>
      <c r="B1105" s="176"/>
      <c r="Q1105" s="123"/>
      <c r="R1105" s="123"/>
    </row>
    <row r="1106" spans="1:18" s="24" customFormat="1" ht="24.9" customHeight="1">
      <c r="A1106" s="176"/>
      <c r="B1106" s="176"/>
    </row>
    <row r="1107" spans="1:18" s="24" customFormat="1" ht="24.9" customHeight="1">
      <c r="A1107" s="176"/>
      <c r="B1107" s="176"/>
    </row>
    <row r="1108" spans="1:18" s="24" customFormat="1" ht="24.9" customHeight="1">
      <c r="A1108" s="176"/>
      <c r="B1108" s="176"/>
      <c r="K1108" s="123"/>
      <c r="L1108" s="123"/>
      <c r="M1108" s="123"/>
      <c r="N1108" s="123"/>
      <c r="O1108" s="123"/>
      <c r="P1108" s="123"/>
    </row>
    <row r="1109" spans="1:18" s="24" customFormat="1" ht="24.9" customHeight="1">
      <c r="A1109" s="176"/>
      <c r="B1109" s="176"/>
    </row>
    <row r="1110" spans="1:18" s="24" customFormat="1" ht="24.9" customHeight="1">
      <c r="A1110" s="176"/>
      <c r="B1110" s="176"/>
    </row>
    <row r="1111" spans="1:18" s="24" customFormat="1" ht="24.9" customHeight="1">
      <c r="A1111" s="176"/>
      <c r="B1111" s="176"/>
      <c r="Q1111" s="175"/>
      <c r="R1111" s="175"/>
    </row>
    <row r="1112" spans="1:18" s="24" customFormat="1" ht="24.9" customHeight="1">
      <c r="A1112" s="170"/>
      <c r="B1112" s="170"/>
    </row>
    <row r="1113" spans="1:18" s="24" customFormat="1" ht="24.9" customHeight="1">
      <c r="A1113" s="170"/>
      <c r="B1113" s="170"/>
    </row>
    <row r="1114" spans="1:18" s="24" customFormat="1" ht="24.9" customHeight="1">
      <c r="A1114" s="203"/>
      <c r="B1114" s="203"/>
      <c r="K1114" s="175"/>
      <c r="L1114" s="175"/>
      <c r="M1114" s="175"/>
      <c r="N1114" s="175"/>
      <c r="O1114" s="175"/>
      <c r="P1114" s="175"/>
      <c r="Q1114" s="123"/>
      <c r="R1114" s="123"/>
    </row>
    <row r="1115" spans="1:18" s="252" customFormat="1" ht="24.9" customHeight="1">
      <c r="A1115" s="185"/>
      <c r="B1115" s="185"/>
      <c r="C1115" s="24"/>
      <c r="D1115" s="24"/>
      <c r="E1115" s="24"/>
      <c r="F1115" s="24"/>
      <c r="G1115" s="24"/>
      <c r="H1115" s="24"/>
      <c r="I1115" s="24"/>
      <c r="J1115" s="24"/>
      <c r="K1115" s="24"/>
      <c r="L1115" s="24"/>
      <c r="M1115" s="24"/>
      <c r="N1115" s="24"/>
      <c r="O1115" s="24"/>
      <c r="P1115" s="24"/>
      <c r="Q1115" s="24"/>
      <c r="R1115" s="24"/>
    </row>
    <row r="1116" spans="1:18" s="24" customFormat="1" ht="24.9" customHeight="1">
      <c r="A1116" s="176"/>
      <c r="B1116" s="176"/>
    </row>
    <row r="1117" spans="1:18" s="24" customFormat="1" ht="24.9" customHeight="1">
      <c r="A1117" s="176"/>
      <c r="B1117" s="176"/>
      <c r="K1117" s="123"/>
      <c r="L1117" s="123"/>
      <c r="M1117" s="123"/>
      <c r="N1117" s="123"/>
      <c r="O1117" s="123"/>
      <c r="P1117" s="123"/>
    </row>
    <row r="1118" spans="1:18" s="24" customFormat="1" ht="24.9" customHeight="1">
      <c r="A1118" s="176"/>
      <c r="B1118" s="176"/>
    </row>
    <row r="1119" spans="1:18" s="24" customFormat="1" ht="24.9" customHeight="1">
      <c r="A1119" s="176"/>
      <c r="B1119" s="176"/>
      <c r="K1119" s="22" t="e">
        <f>#REF!</f>
        <v>#REF!</v>
      </c>
    </row>
    <row r="1120" spans="1:18" s="24" customFormat="1" ht="24.9" customHeight="1">
      <c r="A1120" s="176"/>
      <c r="B1120" s="176"/>
    </row>
    <row r="1121" spans="1:18" s="24" customFormat="1" ht="24.9" customHeight="1">
      <c r="A1121" s="201"/>
      <c r="B1121" s="201"/>
    </row>
    <row r="1122" spans="1:18" s="24" customFormat="1" ht="24.9" customHeight="1">
      <c r="A1122" s="176"/>
      <c r="B1122" s="176"/>
    </row>
    <row r="1123" spans="1:18" s="24" customFormat="1" ht="24.9" customHeight="1">
      <c r="A1123" s="176"/>
      <c r="B1123" s="176"/>
    </row>
    <row r="1124" spans="1:18" s="24" customFormat="1" ht="24.9" customHeight="1">
      <c r="A1124" s="176"/>
      <c r="B1124" s="176"/>
    </row>
    <row r="1125" spans="1:18" s="24" customFormat="1" ht="24.9" customHeight="1">
      <c r="A1125" s="176"/>
      <c r="B1125" s="176"/>
      <c r="Q1125" s="252"/>
      <c r="R1125" s="252"/>
    </row>
    <row r="1126" spans="1:18" s="24" customFormat="1" ht="24.9" customHeight="1">
      <c r="A1126" s="176"/>
      <c r="B1126" s="176"/>
    </row>
    <row r="1127" spans="1:18" s="24" customFormat="1" ht="24.9" customHeight="1">
      <c r="A1127" s="176"/>
      <c r="B1127" s="176"/>
    </row>
    <row r="1128" spans="1:18" s="24" customFormat="1" ht="24.9" customHeight="1">
      <c r="A1128" s="176"/>
      <c r="B1128" s="176"/>
      <c r="I1128" s="123"/>
      <c r="J1128" s="123"/>
      <c r="K1128" s="252"/>
      <c r="L1128" s="252"/>
      <c r="M1128" s="252"/>
      <c r="N1128" s="252"/>
      <c r="O1128" s="252"/>
      <c r="P1128" s="252"/>
    </row>
    <row r="1129" spans="1:18" s="24" customFormat="1" ht="24.9" customHeight="1">
      <c r="A1129" s="176"/>
      <c r="B1129" s="176"/>
    </row>
    <row r="1130" spans="1:18" s="24" customFormat="1" ht="24.9" customHeight="1">
      <c r="A1130" s="176"/>
      <c r="B1130" s="176"/>
    </row>
    <row r="1131" spans="1:18" s="24" customFormat="1" ht="24.9" customHeight="1">
      <c r="A1131" s="176"/>
      <c r="B1131" s="176"/>
    </row>
    <row r="1132" spans="1:18" s="24" customFormat="1" ht="24.9" customHeight="1">
      <c r="A1132" s="201"/>
      <c r="B1132" s="201"/>
      <c r="C1132" s="123"/>
      <c r="D1132" s="123"/>
      <c r="E1132" s="123"/>
      <c r="F1132" s="123"/>
      <c r="G1132" s="123"/>
      <c r="H1132" s="123"/>
    </row>
    <row r="1133" spans="1:18" s="24" customFormat="1" ht="24.9" customHeight="1">
      <c r="A1133" s="176"/>
      <c r="B1133" s="176"/>
    </row>
    <row r="1134" spans="1:18" s="24" customFormat="1" ht="24.9" customHeight="1">
      <c r="A1134" s="176"/>
      <c r="B1134" s="176"/>
    </row>
    <row r="1135" spans="1:18" s="24" customFormat="1" ht="24.9" customHeight="1">
      <c r="A1135" s="176"/>
      <c r="B1135" s="176"/>
    </row>
    <row r="1136" spans="1:18" s="24" customFormat="1" ht="24.9" customHeight="1">
      <c r="A1136" s="176"/>
      <c r="B1136" s="176"/>
    </row>
    <row r="1137" spans="1:2" s="24" customFormat="1" ht="24.9" customHeight="1">
      <c r="A1137" s="176"/>
      <c r="B1137" s="176"/>
    </row>
    <row r="1138" spans="1:2" s="24" customFormat="1" ht="24.9" customHeight="1">
      <c r="A1138" s="176"/>
      <c r="B1138" s="176"/>
    </row>
    <row r="1139" spans="1:2" s="24" customFormat="1" ht="24.9" customHeight="1">
      <c r="A1139" s="176"/>
      <c r="B1139" s="176"/>
    </row>
    <row r="1140" spans="1:2" s="24" customFormat="1" ht="24.9" customHeight="1">
      <c r="A1140" s="176"/>
      <c r="B1140" s="176"/>
    </row>
    <row r="1141" spans="1:2" s="24" customFormat="1" ht="24.9" customHeight="1">
      <c r="A1141" s="176"/>
      <c r="B1141" s="176"/>
    </row>
    <row r="1142" spans="1:2" s="24" customFormat="1" ht="24.9" customHeight="1">
      <c r="A1142" s="176"/>
      <c r="B1142" s="176"/>
    </row>
    <row r="1143" spans="1:2" s="24" customFormat="1" ht="24.9" customHeight="1">
      <c r="A1143" s="176"/>
      <c r="B1143" s="176"/>
    </row>
    <row r="1144" spans="1:2" s="24" customFormat="1" ht="24.9" customHeight="1">
      <c r="A1144" s="176"/>
      <c r="B1144" s="176"/>
    </row>
    <row r="1145" spans="1:2" s="24" customFormat="1" ht="24.9" customHeight="1">
      <c r="A1145" s="176"/>
      <c r="B1145" s="176"/>
    </row>
    <row r="1146" spans="1:2" s="24" customFormat="1" ht="24.9" customHeight="1">
      <c r="A1146" s="176"/>
      <c r="B1146" s="176"/>
    </row>
    <row r="1147" spans="1:2" s="24" customFormat="1" ht="24.9" customHeight="1">
      <c r="A1147" s="176"/>
      <c r="B1147" s="176"/>
    </row>
    <row r="1148" spans="1:2" s="24" customFormat="1" ht="24.9" customHeight="1">
      <c r="A1148" s="176"/>
      <c r="B1148" s="176"/>
    </row>
    <row r="1149" spans="1:2" s="24" customFormat="1" ht="24.9" customHeight="1">
      <c r="A1149" s="176"/>
      <c r="B1149" s="176"/>
    </row>
    <row r="1150" spans="1:2" s="24" customFormat="1" ht="24.9" customHeight="1">
      <c r="A1150" s="176"/>
      <c r="B1150" s="176"/>
    </row>
    <row r="1151" spans="1:2" s="24" customFormat="1" ht="24.9" customHeight="1">
      <c r="A1151" s="176"/>
      <c r="B1151" s="176"/>
    </row>
    <row r="1152" spans="1:2" s="24" customFormat="1" ht="24.9" customHeight="1">
      <c r="A1152" s="176"/>
      <c r="B1152" s="176"/>
    </row>
    <row r="1153" spans="1:2" s="24" customFormat="1" ht="24.9" customHeight="1">
      <c r="A1153" s="176"/>
      <c r="B1153" s="176"/>
    </row>
    <row r="1154" spans="1:2" s="24" customFormat="1" ht="24.9" customHeight="1">
      <c r="A1154" s="176"/>
      <c r="B1154" s="176"/>
    </row>
    <row r="1155" spans="1:2" s="24" customFormat="1" ht="24.9" customHeight="1">
      <c r="A1155" s="176"/>
      <c r="B1155" s="176"/>
    </row>
    <row r="1156" spans="1:2" s="24" customFormat="1" ht="24.9" customHeight="1">
      <c r="A1156" s="176"/>
      <c r="B1156" s="176"/>
    </row>
    <row r="1157" spans="1:2" s="24" customFormat="1" ht="24.9" customHeight="1">
      <c r="A1157" s="176"/>
      <c r="B1157" s="176"/>
    </row>
    <row r="1158" spans="1:2" s="24" customFormat="1" ht="24.9" customHeight="1">
      <c r="A1158" s="176"/>
      <c r="B1158" s="176"/>
    </row>
    <row r="1159" spans="1:2" s="24" customFormat="1" ht="24.9" customHeight="1">
      <c r="A1159" s="176"/>
      <c r="B1159" s="176"/>
    </row>
    <row r="1160" spans="1:2" s="24" customFormat="1" ht="24.9" customHeight="1">
      <c r="A1160" s="176"/>
      <c r="B1160" s="176"/>
    </row>
    <row r="1161" spans="1:2" s="24" customFormat="1" ht="24.9" customHeight="1">
      <c r="A1161" s="176"/>
      <c r="B1161" s="176"/>
    </row>
    <row r="1162" spans="1:2" s="24" customFormat="1" ht="24.9" customHeight="1">
      <c r="A1162" s="176"/>
      <c r="B1162" s="176"/>
    </row>
    <row r="1163" spans="1:2" s="24" customFormat="1" ht="24.9" customHeight="1">
      <c r="A1163" s="176"/>
      <c r="B1163" s="176"/>
    </row>
    <row r="1164" spans="1:2" s="24" customFormat="1" ht="24.9" customHeight="1">
      <c r="A1164" s="176"/>
      <c r="B1164" s="176"/>
    </row>
    <row r="1165" spans="1:2" s="24" customFormat="1" ht="24.9" customHeight="1">
      <c r="A1165" s="176"/>
      <c r="B1165" s="176"/>
    </row>
    <row r="1166" spans="1:2" s="24" customFormat="1" ht="24.9" customHeight="1">
      <c r="A1166" s="176"/>
      <c r="B1166" s="176"/>
    </row>
    <row r="1167" spans="1:2" s="24" customFormat="1" ht="24.9" customHeight="1">
      <c r="A1167" s="176"/>
      <c r="B1167" s="176"/>
    </row>
    <row r="1168" spans="1:2" s="24" customFormat="1" ht="24.9" customHeight="1">
      <c r="A1168" s="176"/>
      <c r="B1168" s="176"/>
    </row>
    <row r="1169" spans="1:2" s="24" customFormat="1" ht="24.9" customHeight="1">
      <c r="A1169" s="176"/>
      <c r="B1169" s="176"/>
    </row>
    <row r="1170" spans="1:2" s="24" customFormat="1" ht="24.9" customHeight="1">
      <c r="A1170" s="176"/>
      <c r="B1170" s="176"/>
    </row>
    <row r="1171" spans="1:2" s="24" customFormat="1" ht="24.9" customHeight="1">
      <c r="A1171" s="176"/>
      <c r="B1171" s="176"/>
    </row>
    <row r="1172" spans="1:2" s="24" customFormat="1" ht="24.9" customHeight="1">
      <c r="A1172" s="176"/>
      <c r="B1172" s="176"/>
    </row>
    <row r="1173" spans="1:2" s="24" customFormat="1" ht="24.9" customHeight="1">
      <c r="A1173" s="176"/>
      <c r="B1173" s="176"/>
    </row>
    <row r="1174" spans="1:2" s="24" customFormat="1" ht="24.9" customHeight="1">
      <c r="A1174" s="176"/>
      <c r="B1174" s="176"/>
    </row>
    <row r="1175" spans="1:2" s="24" customFormat="1" ht="24.9" customHeight="1">
      <c r="A1175" s="176"/>
      <c r="B1175" s="176"/>
    </row>
    <row r="1176" spans="1:2" s="24" customFormat="1" ht="24.9" customHeight="1">
      <c r="A1176" s="176"/>
      <c r="B1176" s="176"/>
    </row>
    <row r="1177" spans="1:2" s="24" customFormat="1" ht="24.9" customHeight="1">
      <c r="A1177" s="176"/>
      <c r="B1177" s="176"/>
    </row>
    <row r="1178" spans="1:2" s="24" customFormat="1" ht="24.9" customHeight="1">
      <c r="A1178" s="176"/>
      <c r="B1178" s="176"/>
    </row>
    <row r="1179" spans="1:2" s="24" customFormat="1" ht="24.9" customHeight="1">
      <c r="A1179" s="176"/>
      <c r="B1179" s="176"/>
    </row>
    <row r="1180" spans="1:2" s="24" customFormat="1" ht="24.9" customHeight="1">
      <c r="A1180" s="176"/>
      <c r="B1180" s="176"/>
    </row>
    <row r="1181" spans="1:2" s="24" customFormat="1" ht="24.9" customHeight="1">
      <c r="A1181" s="176"/>
      <c r="B1181" s="176"/>
    </row>
    <row r="1182" spans="1:2" s="24" customFormat="1" ht="24.9" customHeight="1">
      <c r="A1182" s="176"/>
      <c r="B1182" s="176"/>
    </row>
    <row r="1183" spans="1:2" s="24" customFormat="1" ht="24.9" customHeight="1">
      <c r="A1183" s="176"/>
      <c r="B1183" s="176"/>
    </row>
    <row r="1184" spans="1:2" s="24" customFormat="1" ht="30" customHeight="1">
      <c r="A1184" s="176"/>
      <c r="B1184" s="176"/>
    </row>
    <row r="1185" spans="1:11" s="24" customFormat="1" ht="24.9" customHeight="1">
      <c r="A1185" s="176"/>
      <c r="B1185" s="176"/>
    </row>
    <row r="1186" spans="1:11" s="24" customFormat="1" ht="24.9" customHeight="1">
      <c r="A1186" s="176"/>
      <c r="B1186" s="176"/>
    </row>
    <row r="1187" spans="1:11" s="24" customFormat="1" ht="24.9" customHeight="1">
      <c r="A1187" s="176"/>
      <c r="B1187" s="176"/>
    </row>
    <row r="1188" spans="1:11" s="24" customFormat="1" ht="24.9" customHeight="1">
      <c r="A1188" s="176"/>
      <c r="B1188" s="176"/>
    </row>
    <row r="1189" spans="1:11" s="24" customFormat="1" ht="24.9" customHeight="1">
      <c r="A1189" s="176"/>
      <c r="B1189" s="176"/>
    </row>
    <row r="1190" spans="1:11" s="24" customFormat="1" ht="24.9" customHeight="1">
      <c r="A1190" s="176"/>
      <c r="B1190" s="176"/>
    </row>
    <row r="1191" spans="1:11" s="24" customFormat="1" ht="24.9" customHeight="1">
      <c r="A1191" s="176"/>
      <c r="B1191" s="176"/>
    </row>
    <row r="1192" spans="1:11" s="24" customFormat="1" ht="24.9" customHeight="1">
      <c r="A1192" s="176"/>
      <c r="B1192" s="176"/>
    </row>
    <row r="1193" spans="1:11" s="24" customFormat="1" ht="24.9" customHeight="1">
      <c r="A1193" s="176"/>
      <c r="B1193" s="176"/>
    </row>
    <row r="1194" spans="1:11" s="24" customFormat="1" ht="30" customHeight="1">
      <c r="A1194" s="176"/>
      <c r="B1194" s="176"/>
    </row>
    <row r="1195" spans="1:11" s="24" customFormat="1" ht="30" customHeight="1">
      <c r="A1195" s="176"/>
      <c r="B1195" s="176"/>
      <c r="K1195" s="22" t="e">
        <f>#REF!</f>
        <v>#REF!</v>
      </c>
    </row>
    <row r="1196" spans="1:11" s="24" customFormat="1" ht="30" customHeight="1">
      <c r="A1196" s="176"/>
      <c r="B1196" s="176"/>
    </row>
    <row r="1197" spans="1:11" s="24" customFormat="1" ht="30" customHeight="1">
      <c r="A1197" s="176"/>
      <c r="B1197" s="176"/>
      <c r="K1197" s="22" t="e">
        <f>#REF!+K157+K237+K310+K392+K462+K556+K634+K720+K801+K890+K959+K1034+K1119+K1195</f>
        <v>#REF!</v>
      </c>
    </row>
    <row r="1198" spans="1:11" s="24" customFormat="1" ht="30" customHeight="1">
      <c r="A1198" s="176"/>
      <c r="B1198" s="176"/>
      <c r="K1198" s="22" t="e">
        <f>K1197/15</f>
        <v>#REF!</v>
      </c>
    </row>
    <row r="1199" spans="1:11" s="24" customFormat="1" ht="30" customHeight="1">
      <c r="A1199" s="176"/>
      <c r="B1199" s="176"/>
    </row>
    <row r="1200" spans="1:11" s="24" customFormat="1" ht="30" customHeight="1">
      <c r="A1200" s="176"/>
      <c r="B1200" s="176"/>
    </row>
    <row r="1201" spans="1:7" s="24" customFormat="1" ht="30" customHeight="1">
      <c r="A1201" s="176"/>
      <c r="B1201" s="176"/>
    </row>
    <row r="1202" spans="1:7" s="24" customFormat="1" ht="30" customHeight="1">
      <c r="A1202" s="255"/>
      <c r="B1202" s="255"/>
    </row>
    <row r="1203" spans="1:7" s="24" customFormat="1" ht="30" customHeight="1">
      <c r="A1203" s="255"/>
      <c r="B1203" s="255"/>
    </row>
    <row r="1204" spans="1:7" s="24" customFormat="1" ht="30" customHeight="1">
      <c r="A1204" s="255"/>
      <c r="B1204" s="255"/>
    </row>
    <row r="1205" spans="1:7" s="24" customFormat="1" ht="30" customHeight="1">
      <c r="A1205" s="170"/>
      <c r="B1205" s="170"/>
    </row>
    <row r="1206" spans="1:7" s="24" customFormat="1" ht="46.5" customHeight="1">
      <c r="A1206" s="203"/>
      <c r="B1206" s="203"/>
    </row>
    <row r="1207" spans="1:7" s="24" customFormat="1" ht="30" customHeight="1">
      <c r="A1207" s="185"/>
      <c r="B1207" s="185"/>
    </row>
    <row r="1208" spans="1:7" s="24" customFormat="1" ht="30" customHeight="1">
      <c r="A1208" s="176"/>
      <c r="B1208" s="176"/>
    </row>
    <row r="1209" spans="1:7" s="24" customFormat="1" ht="30" customHeight="1">
      <c r="A1209" s="176"/>
      <c r="B1209" s="176"/>
      <c r="C1209" s="24">
        <v>100</v>
      </c>
      <c r="D1209" s="24">
        <v>6.1</v>
      </c>
      <c r="E1209" s="24">
        <v>10.5</v>
      </c>
      <c r="F1209" s="24">
        <v>9.8000000000000007</v>
      </c>
      <c r="G1209" s="24">
        <v>158</v>
      </c>
    </row>
    <row r="1210" spans="1:7" s="24" customFormat="1" ht="30" customHeight="1">
      <c r="A1210" s="176"/>
      <c r="B1210" s="176"/>
    </row>
    <row r="1211" spans="1:7" s="24" customFormat="1" ht="30" customHeight="1">
      <c r="A1211" s="176"/>
      <c r="B1211" s="176"/>
    </row>
    <row r="1212" spans="1:7" s="24" customFormat="1" ht="30" customHeight="1">
      <c r="A1212" s="176"/>
      <c r="B1212" s="176"/>
    </row>
    <row r="1213" spans="1:7" s="24" customFormat="1" ht="30" customHeight="1">
      <c r="A1213" s="176"/>
      <c r="B1213" s="176"/>
    </row>
    <row r="1214" spans="1:7" s="24" customFormat="1" ht="30" customHeight="1">
      <c r="A1214" s="176"/>
      <c r="B1214" s="176"/>
    </row>
    <row r="1215" spans="1:7" s="24" customFormat="1" ht="30" customHeight="1">
      <c r="A1215" s="176"/>
      <c r="B1215" s="176"/>
    </row>
    <row r="1216" spans="1:7" s="24" customFormat="1" ht="30" customHeight="1">
      <c r="A1216" s="176"/>
      <c r="B1216" s="176"/>
    </row>
    <row r="1217" spans="1:18" s="24" customFormat="1" ht="30" customHeight="1">
      <c r="A1217" s="176"/>
      <c r="B1217" s="176"/>
    </row>
    <row r="1218" spans="1:18" s="24" customFormat="1" ht="45.75" customHeight="1">
      <c r="A1218" s="176"/>
      <c r="B1218" s="176"/>
    </row>
    <row r="1219" spans="1:18" s="24" customFormat="1" ht="30" customHeight="1">
      <c r="A1219" s="176"/>
      <c r="B1219" s="176"/>
    </row>
    <row r="1220" spans="1:18" s="24" customFormat="1" ht="30" customHeight="1">
      <c r="A1220" s="176"/>
      <c r="B1220" s="176"/>
    </row>
    <row r="1221" spans="1:18" s="24" customFormat="1" ht="30" customHeight="1">
      <c r="A1221" s="176"/>
      <c r="B1221" s="176"/>
    </row>
    <row r="1222" spans="1:18" s="24" customFormat="1" ht="30" customHeight="1">
      <c r="A1222" s="176"/>
      <c r="B1222" s="176"/>
    </row>
    <row r="1223" spans="1:18" s="123" customFormat="1" ht="30" customHeight="1">
      <c r="A1223" s="176"/>
      <c r="B1223" s="176"/>
      <c r="C1223" s="24"/>
      <c r="D1223" s="24"/>
      <c r="E1223" s="24"/>
      <c r="F1223" s="24"/>
      <c r="G1223" s="24"/>
      <c r="H1223" s="24"/>
      <c r="I1223" s="24"/>
      <c r="J1223" s="24"/>
      <c r="K1223" s="24"/>
      <c r="L1223" s="24"/>
      <c r="M1223" s="24"/>
      <c r="N1223" s="24"/>
      <c r="O1223" s="24"/>
      <c r="P1223" s="24"/>
      <c r="Q1223" s="24"/>
      <c r="R1223" s="24"/>
    </row>
    <row r="1224" spans="1:18" s="24" customFormat="1" ht="30" customHeight="1">
      <c r="A1224" s="176"/>
      <c r="B1224" s="176"/>
    </row>
    <row r="1225" spans="1:18" s="24" customFormat="1" ht="30" customHeight="1">
      <c r="A1225" s="176"/>
      <c r="B1225" s="176"/>
    </row>
    <row r="1226" spans="1:18" s="24" customFormat="1" ht="30" customHeight="1">
      <c r="A1226" s="176"/>
      <c r="B1226" s="176"/>
    </row>
    <row r="1227" spans="1:18" s="24" customFormat="1" ht="30" customHeight="1">
      <c r="A1227" s="176"/>
      <c r="B1227" s="176"/>
    </row>
    <row r="1228" spans="1:18" s="24" customFormat="1" ht="30" customHeight="1">
      <c r="A1228" s="176"/>
      <c r="B1228" s="176"/>
    </row>
    <row r="1229" spans="1:18" s="24" customFormat="1" ht="30" customHeight="1">
      <c r="A1229" s="176"/>
      <c r="B1229" s="176"/>
    </row>
    <row r="1230" spans="1:18" s="24" customFormat="1" ht="30" customHeight="1">
      <c r="A1230" s="176"/>
      <c r="B1230" s="176"/>
    </row>
    <row r="1231" spans="1:18" s="24" customFormat="1" ht="30" customHeight="1">
      <c r="A1231" s="176"/>
      <c r="B1231" s="176"/>
    </row>
    <row r="1232" spans="1:18" s="24" customFormat="1" ht="30" customHeight="1">
      <c r="A1232" s="176"/>
      <c r="B1232" s="176"/>
    </row>
    <row r="1233" spans="1:18" s="24" customFormat="1" ht="30" customHeight="1">
      <c r="A1233" s="176"/>
      <c r="B1233" s="176"/>
      <c r="Q1233" s="123"/>
      <c r="R1233" s="123"/>
    </row>
    <row r="1234" spans="1:18" s="24" customFormat="1" ht="30" customHeight="1">
      <c r="A1234" s="176"/>
      <c r="B1234" s="176"/>
    </row>
    <row r="1235" spans="1:18" s="24" customFormat="1" ht="30" customHeight="1">
      <c r="A1235" s="176"/>
      <c r="B1235" s="176"/>
    </row>
    <row r="1236" spans="1:18" s="24" customFormat="1" ht="30" customHeight="1">
      <c r="A1236" s="176"/>
      <c r="B1236" s="176"/>
      <c r="I1236" s="123"/>
      <c r="J1236" s="123"/>
      <c r="K1236" s="123"/>
      <c r="L1236" s="123"/>
      <c r="M1236" s="123"/>
      <c r="N1236" s="123"/>
      <c r="O1236" s="123"/>
      <c r="P1236" s="123"/>
    </row>
    <row r="1237" spans="1:18" s="24" customFormat="1" ht="30" customHeight="1">
      <c r="A1237" s="176"/>
      <c r="B1237" s="176"/>
    </row>
    <row r="1238" spans="1:18" s="24" customFormat="1" ht="30" customHeight="1">
      <c r="A1238" s="176"/>
      <c r="B1238" s="176"/>
    </row>
    <row r="1239" spans="1:18" s="24" customFormat="1" ht="30" customHeight="1">
      <c r="A1239" s="176"/>
      <c r="B1239" s="176"/>
    </row>
    <row r="1240" spans="1:18" s="24" customFormat="1" ht="30" customHeight="1">
      <c r="A1240" s="201"/>
      <c r="B1240" s="201"/>
      <c r="C1240" s="123"/>
      <c r="D1240" s="123"/>
      <c r="E1240" s="123"/>
      <c r="F1240" s="123"/>
      <c r="G1240" s="123"/>
      <c r="H1240" s="123"/>
    </row>
    <row r="1241" spans="1:18" s="24" customFormat="1" ht="47.25" customHeight="1">
      <c r="A1241" s="176"/>
      <c r="B1241" s="176"/>
    </row>
    <row r="1242" spans="1:18" s="24" customFormat="1" ht="30" customHeight="1">
      <c r="A1242" s="176"/>
      <c r="B1242" s="176"/>
    </row>
    <row r="1243" spans="1:18" s="24" customFormat="1" ht="30" customHeight="1">
      <c r="A1243" s="176"/>
      <c r="B1243" s="176"/>
    </row>
    <row r="1244" spans="1:18" s="24" customFormat="1" ht="30" customHeight="1">
      <c r="A1244" s="176"/>
      <c r="B1244" s="176"/>
    </row>
    <row r="1245" spans="1:18" s="24" customFormat="1" ht="30" customHeight="1">
      <c r="A1245" s="176"/>
      <c r="B1245" s="176"/>
    </row>
    <row r="1246" spans="1:18" s="24" customFormat="1" ht="30" customHeight="1">
      <c r="A1246" s="176"/>
      <c r="B1246" s="176"/>
    </row>
    <row r="1247" spans="1:18" s="24" customFormat="1" ht="30" customHeight="1">
      <c r="A1247" s="176"/>
      <c r="B1247" s="176"/>
    </row>
    <row r="1248" spans="1:18" s="24" customFormat="1" ht="30" customHeight="1">
      <c r="A1248" s="176"/>
      <c r="B1248" s="176"/>
    </row>
    <row r="1249" spans="1:18" s="24" customFormat="1" ht="30" customHeight="1">
      <c r="A1249" s="176"/>
      <c r="B1249" s="176"/>
    </row>
    <row r="1250" spans="1:18" s="24" customFormat="1" ht="30" customHeight="1">
      <c r="A1250" s="176"/>
      <c r="B1250" s="176"/>
    </row>
    <row r="1251" spans="1:18" s="24" customFormat="1" ht="30" customHeight="1">
      <c r="A1251" s="176"/>
      <c r="B1251" s="176"/>
    </row>
    <row r="1252" spans="1:18" s="24" customFormat="1" ht="30" customHeight="1">
      <c r="A1252" s="176"/>
      <c r="B1252" s="176"/>
    </row>
    <row r="1253" spans="1:18" s="24" customFormat="1" ht="30" customHeight="1">
      <c r="A1253" s="176"/>
      <c r="B1253" s="176"/>
    </row>
    <row r="1254" spans="1:18" s="24" customFormat="1" ht="30" customHeight="1">
      <c r="A1254" s="176"/>
      <c r="B1254" s="176"/>
    </row>
    <row r="1255" spans="1:18" s="24" customFormat="1" ht="30" customHeight="1">
      <c r="A1255" s="176"/>
      <c r="B1255" s="176"/>
    </row>
    <row r="1256" spans="1:18" s="175" customFormat="1" ht="30" customHeight="1">
      <c r="A1256" s="176"/>
      <c r="B1256" s="176"/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  <c r="M1256" s="24"/>
      <c r="N1256" s="24"/>
      <c r="O1256" s="24"/>
      <c r="P1256" s="24"/>
      <c r="Q1256" s="24"/>
      <c r="R1256" s="24"/>
    </row>
    <row r="1257" spans="1:18" s="24" customFormat="1" ht="30" customHeight="1">
      <c r="A1257" s="176"/>
      <c r="B1257" s="176"/>
    </row>
    <row r="1258" spans="1:18" s="24" customFormat="1" ht="30" customHeight="1">
      <c r="A1258" s="176"/>
      <c r="B1258" s="176"/>
    </row>
    <row r="1259" spans="1:18" s="24" customFormat="1" ht="30" customHeight="1">
      <c r="A1259" s="176"/>
      <c r="B1259" s="176"/>
    </row>
    <row r="1260" spans="1:18" s="24" customFormat="1" ht="30" customHeight="1">
      <c r="A1260" s="176"/>
      <c r="B1260" s="176"/>
    </row>
    <row r="1261" spans="1:18" s="24" customFormat="1" ht="30" customHeight="1">
      <c r="A1261" s="176"/>
      <c r="B1261" s="176"/>
    </row>
    <row r="1262" spans="1:18" s="24" customFormat="1" ht="30" customHeight="1">
      <c r="A1262" s="176"/>
      <c r="B1262" s="176"/>
    </row>
    <row r="1263" spans="1:18" s="24" customFormat="1" ht="30" customHeight="1">
      <c r="A1263" s="176"/>
      <c r="B1263" s="176"/>
    </row>
    <row r="1264" spans="1:18" s="24" customFormat="1" ht="30" customHeight="1">
      <c r="A1264" s="176"/>
      <c r="B1264" s="176"/>
    </row>
    <row r="1265" spans="1:18" s="24" customFormat="1" ht="30" customHeight="1">
      <c r="A1265" s="176"/>
      <c r="B1265" s="176"/>
    </row>
    <row r="1266" spans="1:18" s="24" customFormat="1" ht="30" customHeight="1">
      <c r="A1266" s="176"/>
      <c r="B1266" s="176"/>
      <c r="Q1266" s="175"/>
      <c r="R1266" s="175"/>
    </row>
    <row r="1267" spans="1:18" s="123" customFormat="1" ht="30" customHeight="1">
      <c r="A1267" s="176"/>
      <c r="B1267" s="176"/>
      <c r="C1267" s="24"/>
      <c r="D1267" s="24"/>
      <c r="E1267" s="24"/>
      <c r="F1267" s="24"/>
      <c r="G1267" s="24"/>
      <c r="H1267" s="24"/>
      <c r="I1267" s="24"/>
      <c r="J1267" s="24"/>
      <c r="K1267" s="24"/>
      <c r="L1267" s="24"/>
      <c r="M1267" s="24"/>
      <c r="N1267" s="24"/>
      <c r="O1267" s="24"/>
      <c r="P1267" s="24"/>
      <c r="Q1267" s="24"/>
      <c r="R1267" s="24"/>
    </row>
    <row r="1268" spans="1:18" s="24" customFormat="1" ht="30" customHeight="1">
      <c r="A1268" s="176"/>
      <c r="B1268" s="176"/>
    </row>
    <row r="1269" spans="1:18" s="24" customFormat="1" ht="30" customHeight="1">
      <c r="A1269" s="176"/>
      <c r="B1269" s="176"/>
      <c r="K1269" s="175"/>
      <c r="L1269" s="175"/>
      <c r="M1269" s="175"/>
      <c r="N1269" s="175"/>
      <c r="O1269" s="175"/>
      <c r="P1269" s="175"/>
    </row>
    <row r="1270" spans="1:18" s="24" customFormat="1" ht="30" customHeight="1">
      <c r="A1270" s="176"/>
      <c r="B1270" s="176"/>
    </row>
    <row r="1271" spans="1:18" s="24" customFormat="1" ht="30" customHeight="1">
      <c r="A1271" s="176"/>
      <c r="B1271" s="176"/>
    </row>
    <row r="1272" spans="1:18" s="24" customFormat="1" ht="30" customHeight="1">
      <c r="A1272" s="176"/>
      <c r="B1272" s="176"/>
    </row>
    <row r="1273" spans="1:18" s="24" customFormat="1" ht="30" customHeight="1">
      <c r="A1273" s="228"/>
      <c r="B1273" s="228"/>
    </row>
    <row r="1274" spans="1:18" s="24" customFormat="1" ht="30" customHeight="1">
      <c r="A1274" s="176"/>
      <c r="B1274" s="176"/>
    </row>
    <row r="1275" spans="1:18" s="123" customFormat="1" ht="30" customHeight="1">
      <c r="A1275" s="176"/>
      <c r="B1275" s="176"/>
      <c r="C1275" s="24"/>
      <c r="D1275" s="24"/>
      <c r="E1275" s="24"/>
      <c r="F1275" s="24"/>
      <c r="G1275" s="24"/>
      <c r="H1275" s="24"/>
      <c r="I1275" s="24"/>
      <c r="J1275" s="24"/>
      <c r="K1275" s="24"/>
      <c r="L1275" s="24"/>
      <c r="M1275" s="24"/>
      <c r="N1275" s="24"/>
      <c r="O1275" s="24"/>
      <c r="P1275" s="24"/>
      <c r="Q1275" s="24"/>
      <c r="R1275" s="24"/>
    </row>
    <row r="1276" spans="1:18" s="24" customFormat="1" ht="30" customHeight="1">
      <c r="A1276" s="176"/>
      <c r="B1276" s="176"/>
    </row>
    <row r="1277" spans="1:18" s="24" customFormat="1" ht="30" customHeight="1">
      <c r="A1277" s="176"/>
      <c r="B1277" s="176"/>
      <c r="Q1277" s="123"/>
      <c r="R1277" s="123"/>
    </row>
    <row r="1278" spans="1:18" s="24" customFormat="1" ht="30" customHeight="1">
      <c r="A1278" s="176"/>
      <c r="B1278" s="176"/>
    </row>
    <row r="1279" spans="1:18" s="24" customFormat="1" ht="30" customHeight="1">
      <c r="A1279" s="176"/>
      <c r="B1279" s="176"/>
    </row>
    <row r="1280" spans="1:18" s="24" customFormat="1" ht="30" customHeight="1">
      <c r="A1280" s="176"/>
      <c r="B1280" s="176"/>
      <c r="I1280" s="123"/>
      <c r="J1280" s="123"/>
      <c r="K1280" s="123"/>
      <c r="L1280" s="123"/>
      <c r="M1280" s="123"/>
      <c r="N1280" s="123"/>
      <c r="O1280" s="123"/>
      <c r="P1280" s="123"/>
    </row>
    <row r="1281" spans="1:18" s="24" customFormat="1" ht="30" customHeight="1">
      <c r="A1281" s="176"/>
      <c r="B1281" s="176"/>
    </row>
    <row r="1282" spans="1:18" s="24" customFormat="1" ht="30" customHeight="1">
      <c r="A1282" s="176"/>
      <c r="B1282" s="176"/>
    </row>
    <row r="1283" spans="1:18" s="24" customFormat="1" ht="30" customHeight="1">
      <c r="A1283" s="176"/>
      <c r="B1283" s="176"/>
    </row>
    <row r="1284" spans="1:18" s="24" customFormat="1" ht="30" customHeight="1">
      <c r="A1284" s="201"/>
      <c r="B1284" s="201"/>
      <c r="C1284" s="123"/>
      <c r="D1284" s="123"/>
      <c r="E1284" s="123"/>
      <c r="F1284" s="123"/>
      <c r="G1284" s="123"/>
      <c r="H1284" s="123"/>
    </row>
    <row r="1285" spans="1:18" s="24" customFormat="1" ht="30" customHeight="1">
      <c r="A1285" s="176"/>
      <c r="B1285" s="176"/>
      <c r="Q1285" s="123"/>
      <c r="R1285" s="123"/>
    </row>
    <row r="1286" spans="1:18" s="24" customFormat="1" ht="30" customHeight="1">
      <c r="A1286" s="176"/>
      <c r="B1286" s="176"/>
    </row>
    <row r="1287" spans="1:18" s="24" customFormat="1" ht="30" customHeight="1">
      <c r="A1287" s="256"/>
      <c r="B1287" s="256"/>
    </row>
    <row r="1288" spans="1:18" s="24" customFormat="1" ht="30" customHeight="1">
      <c r="A1288" s="256"/>
      <c r="B1288" s="256"/>
      <c r="I1288" s="123"/>
      <c r="J1288" s="123"/>
      <c r="K1288" s="123"/>
      <c r="L1288" s="123"/>
      <c r="M1288" s="123"/>
      <c r="N1288" s="123"/>
      <c r="O1288" s="123"/>
      <c r="P1288" s="123"/>
    </row>
    <row r="1289" spans="1:18" s="24" customFormat="1" ht="30" customHeight="1">
      <c r="A1289" s="242"/>
      <c r="B1289" s="242"/>
    </row>
    <row r="1290" spans="1:18" s="24" customFormat="1" ht="30" customHeight="1">
      <c r="A1290" s="242"/>
      <c r="B1290" s="242"/>
    </row>
    <row r="1291" spans="1:18" s="24" customFormat="1" ht="30" customHeight="1">
      <c r="A1291" s="251"/>
      <c r="B1291" s="251"/>
    </row>
    <row r="1292" spans="1:18" s="24" customFormat="1" ht="30" customHeight="1">
      <c r="A1292" s="217"/>
      <c r="B1292" s="217"/>
      <c r="C1292" s="123"/>
      <c r="D1292" s="123"/>
      <c r="E1292" s="123"/>
      <c r="F1292" s="123"/>
      <c r="G1292" s="123"/>
      <c r="H1292" s="123"/>
    </row>
    <row r="1293" spans="1:18" s="24" customFormat="1" ht="30" customHeight="1">
      <c r="A1293" s="176"/>
      <c r="B1293" s="176"/>
    </row>
    <row r="1294" spans="1:18" s="24" customFormat="1" ht="30" customHeight="1">
      <c r="A1294" s="176"/>
      <c r="B1294" s="176"/>
    </row>
    <row r="1295" spans="1:18" s="24" customFormat="1" ht="30" customHeight="1">
      <c r="A1295" s="176"/>
      <c r="B1295" s="176"/>
    </row>
    <row r="1296" spans="1:18" s="24" customFormat="1" ht="30" customHeight="1">
      <c r="A1296" s="176"/>
      <c r="B1296" s="176"/>
    </row>
    <row r="1297" spans="1:20" s="24" customFormat="1" ht="30" customHeight="1">
      <c r="A1297" s="176"/>
      <c r="B1297" s="176"/>
    </row>
    <row r="1298" spans="1:20" s="24" customFormat="1" ht="30" customHeight="1">
      <c r="A1298" s="176"/>
      <c r="B1298" s="176"/>
    </row>
    <row r="1299" spans="1:20" s="24" customFormat="1" ht="30" customHeight="1">
      <c r="A1299" s="176"/>
      <c r="B1299" s="176"/>
    </row>
    <row r="1300" spans="1:20" s="24" customFormat="1" ht="30" customHeight="1">
      <c r="A1300" s="176"/>
      <c r="B1300" s="176"/>
    </row>
    <row r="1301" spans="1:20" s="24" customFormat="1" ht="30" customHeight="1">
      <c r="A1301" s="176"/>
      <c r="B1301" s="176"/>
    </row>
    <row r="1302" spans="1:20" s="24" customFormat="1" ht="30" customHeight="1">
      <c r="A1302" s="176"/>
      <c r="B1302" s="176"/>
    </row>
    <row r="1303" spans="1:20" s="24" customFormat="1" ht="30" customHeight="1">
      <c r="A1303" s="176"/>
      <c r="B1303" s="176"/>
    </row>
    <row r="1304" spans="1:20" s="24" customFormat="1" ht="30" customHeight="1">
      <c r="A1304" s="176"/>
      <c r="B1304" s="176"/>
    </row>
    <row r="1305" spans="1:20" s="24" customFormat="1" ht="30" customHeight="1">
      <c r="A1305" s="176"/>
      <c r="B1305" s="176"/>
    </row>
    <row r="1306" spans="1:20" s="24" customFormat="1" ht="30" customHeight="1">
      <c r="A1306" s="176"/>
      <c r="B1306" s="176"/>
    </row>
    <row r="1307" spans="1:20" s="24" customFormat="1" ht="30" customHeight="1">
      <c r="A1307" s="176"/>
      <c r="B1307" s="176"/>
    </row>
    <row r="1308" spans="1:20" s="24" customFormat="1" ht="30" customHeight="1">
      <c r="A1308" s="176"/>
      <c r="B1308" s="176"/>
    </row>
    <row r="1309" spans="1:20" s="24" customFormat="1" ht="30" customHeight="1">
      <c r="A1309" s="176"/>
      <c r="B1309" s="176"/>
      <c r="S1309" s="176"/>
      <c r="T1309" s="176"/>
    </row>
    <row r="1310" spans="1:20" s="24" customFormat="1" ht="30" customHeight="1">
      <c r="A1310" s="176"/>
      <c r="B1310" s="176"/>
      <c r="S1310" s="176"/>
      <c r="T1310" s="176"/>
    </row>
    <row r="1311" spans="1:20" s="24" customFormat="1" ht="30" customHeight="1">
      <c r="A1311" s="176"/>
      <c r="B1311" s="176"/>
      <c r="S1311" s="176"/>
      <c r="T1311" s="176"/>
    </row>
    <row r="1312" spans="1:20" s="24" customFormat="1" ht="30" customHeight="1">
      <c r="A1312" s="176"/>
      <c r="B1312" s="176"/>
      <c r="S1312" s="176"/>
      <c r="T1312" s="176"/>
    </row>
    <row r="1313" spans="1:20" s="24" customFormat="1" ht="30" customHeight="1">
      <c r="A1313" s="176"/>
      <c r="B1313" s="176"/>
      <c r="S1313" s="176"/>
      <c r="T1313" s="176"/>
    </row>
    <row r="1314" spans="1:20" s="24" customFormat="1" ht="30" customHeight="1">
      <c r="A1314" s="176"/>
      <c r="B1314" s="176"/>
      <c r="S1314" s="176"/>
      <c r="T1314" s="176"/>
    </row>
    <row r="1315" spans="1:20" s="24" customFormat="1" ht="30" customHeight="1">
      <c r="A1315" s="176"/>
      <c r="B1315" s="176"/>
      <c r="S1315" s="176"/>
      <c r="T1315" s="176"/>
    </row>
    <row r="1316" spans="1:20" s="24" customFormat="1" ht="30" customHeight="1">
      <c r="A1316" s="176"/>
      <c r="B1316" s="176"/>
      <c r="S1316" s="176"/>
      <c r="T1316" s="176"/>
    </row>
    <row r="1317" spans="1:20" s="24" customFormat="1" ht="30" customHeight="1">
      <c r="A1317" s="176"/>
      <c r="B1317" s="176"/>
      <c r="S1317" s="176"/>
      <c r="T1317" s="176"/>
    </row>
    <row r="1318" spans="1:20" s="24" customFormat="1" ht="30" customHeight="1">
      <c r="A1318" s="176"/>
      <c r="B1318" s="176"/>
      <c r="S1318" s="176"/>
      <c r="T1318" s="176"/>
    </row>
    <row r="1319" spans="1:20" s="24" customFormat="1" ht="30" customHeight="1">
      <c r="A1319" s="176"/>
      <c r="B1319" s="176"/>
      <c r="Q1319" s="22"/>
      <c r="R1319" s="22"/>
      <c r="S1319" s="176"/>
      <c r="T1319" s="176"/>
    </row>
    <row r="1320" spans="1:20" s="24" customFormat="1" ht="30" customHeight="1">
      <c r="A1320" s="176"/>
      <c r="B1320" s="176"/>
      <c r="Q1320" s="22"/>
      <c r="R1320" s="22"/>
      <c r="S1320" s="176"/>
      <c r="T1320" s="176"/>
    </row>
    <row r="1321" spans="1:20" s="24" customFormat="1" ht="30" customHeight="1">
      <c r="A1321" s="176"/>
      <c r="B1321" s="176"/>
      <c r="Q1321" s="22"/>
      <c r="R1321" s="22"/>
      <c r="S1321" s="176"/>
      <c r="T1321" s="176"/>
    </row>
    <row r="1322" spans="1:20" ht="30" customHeight="1">
      <c r="A1322" s="176"/>
      <c r="B1322" s="176"/>
      <c r="C1322" s="24"/>
      <c r="D1322" s="24"/>
      <c r="E1322" s="24"/>
      <c r="F1322" s="24"/>
      <c r="G1322" s="24"/>
      <c r="H1322" s="24"/>
      <c r="S1322" s="176"/>
      <c r="T1322" s="176"/>
    </row>
    <row r="1323" spans="1:20" ht="30" customHeight="1">
      <c r="A1323" s="176"/>
      <c r="B1323" s="176"/>
      <c r="C1323" s="24"/>
      <c r="D1323" s="24"/>
      <c r="E1323" s="24"/>
      <c r="F1323" s="24"/>
      <c r="G1323" s="24"/>
      <c r="H1323" s="24"/>
      <c r="S1323" s="176"/>
      <c r="T1323" s="176"/>
    </row>
    <row r="1324" spans="1:20" ht="30" customHeight="1">
      <c r="A1324" s="176"/>
      <c r="B1324" s="176"/>
      <c r="C1324" s="24"/>
      <c r="D1324" s="24"/>
      <c r="E1324" s="24"/>
      <c r="F1324" s="24"/>
      <c r="G1324" s="24"/>
      <c r="H1324" s="24"/>
      <c r="S1324" s="176"/>
      <c r="T1324" s="176"/>
    </row>
    <row r="1325" spans="1:20" ht="30" customHeight="1">
      <c r="A1325" s="176"/>
      <c r="B1325" s="176"/>
      <c r="C1325" s="24"/>
      <c r="D1325" s="24"/>
      <c r="E1325" s="24"/>
      <c r="F1325" s="24"/>
      <c r="G1325" s="24"/>
      <c r="H1325" s="24"/>
      <c r="S1325" s="176"/>
      <c r="T1325" s="176"/>
    </row>
    <row r="1326" spans="1:20" ht="30" customHeight="1">
      <c r="S1326" s="176"/>
      <c r="T1326" s="176"/>
    </row>
    <row r="1327" spans="1:20" ht="30" customHeight="1">
      <c r="S1327" s="176"/>
      <c r="T1327" s="176"/>
    </row>
    <row r="1328" spans="1:20" ht="30" customHeight="1">
      <c r="S1328" s="176"/>
      <c r="T1328" s="176"/>
    </row>
    <row r="1329" spans="1:41" ht="30" customHeight="1">
      <c r="S1329" s="176"/>
      <c r="T1329" s="176"/>
    </row>
    <row r="1330" spans="1:41" ht="30" customHeight="1">
      <c r="S1330" s="176"/>
      <c r="T1330" s="176"/>
    </row>
    <row r="1331" spans="1:41" ht="30" customHeight="1">
      <c r="S1331" s="176"/>
      <c r="T1331" s="176"/>
    </row>
    <row r="1332" spans="1:41" ht="30" customHeight="1">
      <c r="S1332" s="176"/>
      <c r="T1332" s="176"/>
    </row>
    <row r="1333" spans="1:41" ht="30" customHeight="1">
      <c r="S1333" s="176"/>
      <c r="T1333" s="176"/>
    </row>
    <row r="1334" spans="1:41" ht="30" customHeight="1">
      <c r="S1334" s="176"/>
      <c r="T1334" s="176"/>
    </row>
    <row r="1335" spans="1:41" ht="30" customHeight="1">
      <c r="S1335" s="176"/>
      <c r="T1335" s="176"/>
    </row>
    <row r="1336" spans="1:41" ht="30" customHeight="1">
      <c r="S1336" s="176"/>
      <c r="T1336" s="176"/>
    </row>
    <row r="1337" spans="1:41" ht="30" customHeight="1">
      <c r="S1337" s="176"/>
      <c r="T1337" s="176"/>
    </row>
    <row r="1338" spans="1:41" ht="30" customHeight="1">
      <c r="S1338" s="176"/>
      <c r="T1338" s="176"/>
    </row>
    <row r="1339" spans="1:41" ht="30" customHeight="1">
      <c r="S1339" s="176"/>
      <c r="T1339" s="176"/>
    </row>
    <row r="1340" spans="1:41" s="123" customFormat="1" ht="30" customHeight="1">
      <c r="A1340" s="15"/>
      <c r="B1340" s="16"/>
      <c r="C1340" s="17"/>
      <c r="D1340" s="18"/>
      <c r="E1340" s="19"/>
      <c r="F1340" s="20"/>
      <c r="G1340" s="20"/>
      <c r="H1340" s="20"/>
      <c r="I1340" s="21"/>
      <c r="J1340" s="21"/>
      <c r="K1340" s="19"/>
      <c r="L1340" s="22"/>
      <c r="M1340" s="22"/>
      <c r="N1340" s="22"/>
      <c r="O1340" s="23"/>
      <c r="P1340" s="23"/>
      <c r="Q1340" s="22"/>
      <c r="R1340" s="22"/>
      <c r="S1340" s="201"/>
      <c r="T1340" s="201"/>
      <c r="AC1340" s="24"/>
      <c r="AD1340" s="24"/>
      <c r="AE1340" s="24"/>
      <c r="AF1340" s="24"/>
      <c r="AG1340" s="24"/>
      <c r="AH1340" s="24"/>
      <c r="AI1340" s="24"/>
      <c r="AJ1340" s="24"/>
      <c r="AK1340" s="24"/>
      <c r="AL1340" s="24"/>
      <c r="AM1340" s="24"/>
      <c r="AN1340" s="24"/>
      <c r="AO1340" s="24"/>
    </row>
    <row r="1341" spans="1:41" ht="30" customHeight="1">
      <c r="S1341" s="176"/>
      <c r="T1341" s="176"/>
    </row>
    <row r="1342" spans="1:41" ht="30" customHeight="1">
      <c r="S1342" s="170"/>
      <c r="T1342" s="170"/>
    </row>
    <row r="1343" spans="1:41" ht="30" customHeight="1">
      <c r="S1343" s="170"/>
      <c r="T1343" s="170"/>
    </row>
    <row r="1344" spans="1:41" ht="30" customHeight="1">
      <c r="S1344" s="183"/>
      <c r="T1344" s="183"/>
    </row>
    <row r="1345" spans="1:41" ht="30" customHeight="1">
      <c r="S1345" s="183"/>
      <c r="T1345" s="183"/>
    </row>
    <row r="1346" spans="1:41" s="175" customFormat="1" ht="30" customHeight="1">
      <c r="A1346" s="15"/>
      <c r="B1346" s="16"/>
      <c r="C1346" s="17"/>
      <c r="D1346" s="18"/>
      <c r="E1346" s="19"/>
      <c r="F1346" s="20"/>
      <c r="G1346" s="20"/>
      <c r="H1346" s="20"/>
      <c r="I1346" s="21"/>
      <c r="J1346" s="21"/>
      <c r="K1346" s="19"/>
      <c r="L1346" s="22"/>
      <c r="M1346" s="22"/>
      <c r="N1346" s="22"/>
      <c r="O1346" s="23"/>
      <c r="P1346" s="23"/>
      <c r="Q1346" s="22"/>
      <c r="R1346" s="22"/>
      <c r="S1346" s="183"/>
      <c r="T1346" s="183"/>
      <c r="U1346" s="24"/>
      <c r="V1346" s="24"/>
      <c r="W1346" s="24"/>
      <c r="X1346" s="24"/>
      <c r="Y1346" s="24"/>
      <c r="Z1346" s="24"/>
      <c r="AA1346" s="24"/>
      <c r="AB1346" s="24"/>
    </row>
    <row r="1347" spans="1:41" ht="30" customHeight="1">
      <c r="S1347" s="183"/>
      <c r="T1347" s="183"/>
    </row>
    <row r="1348" spans="1:41" ht="30" customHeight="1">
      <c r="S1348" s="183"/>
      <c r="T1348" s="183"/>
    </row>
    <row r="1349" spans="1:41" ht="30" customHeight="1">
      <c r="S1349" s="183"/>
      <c r="T1349" s="183"/>
      <c r="AC1349" s="123"/>
      <c r="AD1349" s="123"/>
      <c r="AE1349" s="123"/>
      <c r="AF1349" s="123"/>
      <c r="AG1349" s="123"/>
      <c r="AH1349" s="123"/>
      <c r="AI1349" s="123"/>
      <c r="AJ1349" s="123"/>
      <c r="AK1349" s="123"/>
      <c r="AL1349" s="123"/>
      <c r="AM1349" s="123"/>
      <c r="AN1349" s="123"/>
      <c r="AO1349" s="123"/>
    </row>
    <row r="1350" spans="1:41" ht="30" customHeight="1">
      <c r="S1350" s="170"/>
      <c r="T1350" s="170"/>
    </row>
    <row r="1351" spans="1:41" ht="30" customHeight="1">
      <c r="S1351" s="170"/>
      <c r="T1351" s="170"/>
    </row>
    <row r="1352" spans="1:41" ht="30" customHeight="1">
      <c r="S1352" s="251"/>
      <c r="T1352" s="251"/>
    </row>
    <row r="1353" spans="1:41" ht="30" customHeight="1">
      <c r="S1353" s="185"/>
      <c r="T1353" s="185"/>
    </row>
    <row r="1354" spans="1:41" ht="30" customHeight="1">
      <c r="S1354" s="176"/>
      <c r="T1354" s="176"/>
    </row>
    <row r="1355" spans="1:41" ht="30" customHeight="1">
      <c r="S1355" s="176"/>
      <c r="T1355" s="176"/>
    </row>
    <row r="1356" spans="1:41" ht="30" customHeight="1">
      <c r="S1356" s="176"/>
      <c r="T1356" s="176"/>
    </row>
    <row r="1357" spans="1:41" ht="30" customHeight="1">
      <c r="S1357" s="176"/>
      <c r="T1357" s="176"/>
    </row>
    <row r="1358" spans="1:41" ht="30" customHeight="1">
      <c r="S1358" s="176"/>
      <c r="T1358" s="176"/>
    </row>
    <row r="1359" spans="1:41" ht="30" customHeight="1">
      <c r="S1359" s="176"/>
      <c r="T1359" s="176"/>
    </row>
    <row r="1360" spans="1:41" ht="30" customHeight="1">
      <c r="S1360" s="176"/>
      <c r="T1360" s="176"/>
    </row>
    <row r="1361" spans="1:41" ht="30" customHeight="1">
      <c r="S1361" s="176"/>
      <c r="T1361" s="176"/>
    </row>
    <row r="1362" spans="1:41" s="123" customFormat="1" ht="30" customHeight="1">
      <c r="A1362" s="15"/>
      <c r="B1362" s="16"/>
      <c r="C1362" s="17"/>
      <c r="D1362" s="18"/>
      <c r="E1362" s="19"/>
      <c r="F1362" s="20"/>
      <c r="G1362" s="20"/>
      <c r="H1362" s="20"/>
      <c r="I1362" s="21"/>
      <c r="J1362" s="21"/>
      <c r="K1362" s="19"/>
      <c r="L1362" s="22"/>
      <c r="M1362" s="22"/>
      <c r="N1362" s="22"/>
      <c r="O1362" s="23"/>
      <c r="P1362" s="23"/>
      <c r="Q1362" s="22"/>
      <c r="R1362" s="22"/>
      <c r="S1362" s="201"/>
      <c r="T1362" s="201"/>
      <c r="AC1362" s="24"/>
      <c r="AD1362" s="24"/>
      <c r="AE1362" s="24"/>
      <c r="AF1362" s="24"/>
      <c r="AG1362" s="24"/>
      <c r="AH1362" s="24"/>
      <c r="AI1362" s="24"/>
      <c r="AJ1362" s="24"/>
      <c r="AK1362" s="24"/>
      <c r="AL1362" s="24"/>
      <c r="AM1362" s="24"/>
      <c r="AN1362" s="24"/>
      <c r="AO1362" s="24"/>
    </row>
    <row r="1363" spans="1:41" ht="30" customHeight="1">
      <c r="S1363" s="176"/>
      <c r="T1363" s="176"/>
    </row>
    <row r="1364" spans="1:41" ht="30" customHeight="1">
      <c r="S1364" s="176"/>
      <c r="T1364" s="176"/>
    </row>
    <row r="1365" spans="1:41" ht="30" customHeight="1">
      <c r="S1365" s="176"/>
      <c r="T1365" s="176"/>
    </row>
    <row r="1366" spans="1:41" ht="30" customHeight="1">
      <c r="S1366" s="176"/>
      <c r="T1366" s="176"/>
    </row>
    <row r="1367" spans="1:41" ht="30" customHeight="1">
      <c r="S1367" s="176"/>
      <c r="T1367" s="176"/>
    </row>
    <row r="1368" spans="1:41" ht="30" customHeight="1">
      <c r="S1368" s="176"/>
      <c r="T1368" s="176"/>
    </row>
    <row r="1369" spans="1:41" ht="30" customHeight="1">
      <c r="S1369" s="176"/>
      <c r="T1369" s="176"/>
    </row>
    <row r="1370" spans="1:41" ht="30" customHeight="1">
      <c r="S1370" s="176"/>
      <c r="T1370" s="176"/>
    </row>
    <row r="1371" spans="1:41" ht="30" customHeight="1">
      <c r="S1371" s="176"/>
      <c r="T1371" s="176"/>
      <c r="AC1371" s="123"/>
      <c r="AD1371" s="123"/>
      <c r="AE1371" s="123"/>
      <c r="AF1371" s="123"/>
      <c r="AG1371" s="123"/>
      <c r="AH1371" s="123"/>
      <c r="AI1371" s="123"/>
      <c r="AJ1371" s="123"/>
      <c r="AK1371" s="123"/>
      <c r="AL1371" s="123"/>
      <c r="AM1371" s="123"/>
      <c r="AN1371" s="123"/>
      <c r="AO1371" s="123"/>
    </row>
    <row r="1372" spans="1:41" ht="30" customHeight="1">
      <c r="S1372" s="176"/>
      <c r="T1372" s="176"/>
    </row>
    <row r="1373" spans="1:41" ht="30" customHeight="1">
      <c r="S1373" s="176"/>
      <c r="T1373" s="176"/>
    </row>
    <row r="1374" spans="1:41" ht="30" customHeight="1">
      <c r="S1374" s="176"/>
      <c r="T1374" s="176"/>
    </row>
    <row r="1375" spans="1:41" ht="30" customHeight="1">
      <c r="S1375" s="176"/>
      <c r="T1375" s="176"/>
    </row>
    <row r="1376" spans="1:41" ht="30" customHeight="1">
      <c r="S1376" s="176"/>
      <c r="T1376" s="176"/>
    </row>
    <row r="1377" spans="19:20" ht="30" customHeight="1">
      <c r="S1377" s="176"/>
      <c r="T1377" s="176"/>
    </row>
    <row r="1378" spans="19:20" ht="30" customHeight="1">
      <c r="S1378" s="176"/>
      <c r="T1378" s="176"/>
    </row>
    <row r="1379" spans="19:20" ht="30" customHeight="1">
      <c r="S1379" s="176"/>
      <c r="T1379" s="176"/>
    </row>
    <row r="1380" spans="19:20" ht="30" customHeight="1">
      <c r="S1380" s="176"/>
      <c r="T1380" s="176"/>
    </row>
    <row r="1381" spans="19:20" ht="30" customHeight="1">
      <c r="S1381" s="176"/>
      <c r="T1381" s="176"/>
    </row>
    <row r="1382" spans="19:20" ht="30" customHeight="1">
      <c r="S1382" s="176"/>
      <c r="T1382" s="176"/>
    </row>
    <row r="1383" spans="19:20" ht="30" customHeight="1">
      <c r="S1383" s="176"/>
      <c r="T1383" s="176"/>
    </row>
    <row r="1384" spans="19:20" ht="30" customHeight="1">
      <c r="S1384" s="176"/>
      <c r="T1384" s="176"/>
    </row>
    <row r="1385" spans="19:20" ht="30" customHeight="1">
      <c r="S1385" s="176"/>
      <c r="T1385" s="176"/>
    </row>
    <row r="1386" spans="19:20" ht="30" customHeight="1">
      <c r="S1386" s="176"/>
      <c r="T1386" s="176"/>
    </row>
    <row r="1387" spans="19:20" ht="30" customHeight="1">
      <c r="S1387" s="176"/>
      <c r="T1387" s="176"/>
    </row>
    <row r="1388" spans="19:20" ht="30" customHeight="1">
      <c r="S1388" s="176"/>
      <c r="T1388" s="176"/>
    </row>
    <row r="1389" spans="19:20" ht="30" customHeight="1">
      <c r="S1389" s="176"/>
      <c r="T1389" s="176"/>
    </row>
    <row r="1390" spans="19:20" ht="30" customHeight="1">
      <c r="S1390" s="176"/>
      <c r="T1390" s="176"/>
    </row>
    <row r="1391" spans="19:20" ht="30" customHeight="1">
      <c r="S1391" s="176"/>
      <c r="T1391" s="176"/>
    </row>
    <row r="1392" spans="19:20" ht="30" customHeight="1">
      <c r="S1392" s="176"/>
      <c r="T1392" s="176"/>
    </row>
    <row r="1393" spans="1:28" ht="30" customHeight="1">
      <c r="S1393" s="176"/>
      <c r="T1393" s="176"/>
    </row>
    <row r="1394" spans="1:28" ht="30" customHeight="1">
      <c r="S1394" s="176"/>
      <c r="T1394" s="176"/>
    </row>
    <row r="1395" spans="1:28" ht="30" customHeight="1">
      <c r="S1395" s="176"/>
      <c r="T1395" s="176"/>
    </row>
    <row r="1396" spans="1:28" ht="30" customHeight="1">
      <c r="S1396" s="176"/>
      <c r="T1396" s="176"/>
    </row>
    <row r="1397" spans="1:28" ht="30" customHeight="1">
      <c r="S1397" s="176"/>
      <c r="T1397" s="176"/>
    </row>
    <row r="1398" spans="1:28" ht="30" customHeight="1">
      <c r="S1398" s="176"/>
      <c r="T1398" s="176"/>
    </row>
    <row r="1399" spans="1:28" ht="30" customHeight="1">
      <c r="S1399" s="176"/>
      <c r="T1399" s="176"/>
    </row>
    <row r="1400" spans="1:28" ht="30" customHeight="1">
      <c r="S1400" s="176"/>
      <c r="T1400" s="176"/>
    </row>
    <row r="1401" spans="1:28" ht="30" customHeight="1">
      <c r="S1401" s="176"/>
      <c r="T1401" s="176"/>
    </row>
    <row r="1402" spans="1:28" ht="30" customHeight="1">
      <c r="S1402" s="176"/>
      <c r="T1402" s="176"/>
    </row>
    <row r="1403" spans="1:28" ht="30" customHeight="1">
      <c r="S1403" s="176"/>
      <c r="T1403" s="176"/>
    </row>
    <row r="1404" spans="1:28" ht="30" customHeight="1">
      <c r="S1404" s="176"/>
      <c r="T1404" s="176"/>
    </row>
    <row r="1405" spans="1:28" ht="30" customHeight="1">
      <c r="S1405" s="176"/>
      <c r="T1405" s="176"/>
    </row>
    <row r="1406" spans="1:28" ht="30" customHeight="1">
      <c r="S1406" s="176"/>
      <c r="T1406" s="176"/>
    </row>
    <row r="1407" spans="1:28" s="175" customFormat="1" ht="30" customHeight="1">
      <c r="A1407" s="15"/>
      <c r="B1407" s="16"/>
      <c r="C1407" s="17"/>
      <c r="D1407" s="18"/>
      <c r="E1407" s="19"/>
      <c r="F1407" s="20"/>
      <c r="G1407" s="20"/>
      <c r="H1407" s="20"/>
      <c r="I1407" s="21"/>
      <c r="J1407" s="21"/>
      <c r="K1407" s="19"/>
      <c r="L1407" s="22"/>
      <c r="M1407" s="22"/>
      <c r="N1407" s="22"/>
      <c r="O1407" s="23"/>
      <c r="P1407" s="23"/>
      <c r="Q1407" s="22"/>
      <c r="R1407" s="22"/>
      <c r="S1407" s="176"/>
      <c r="T1407" s="176"/>
      <c r="U1407" s="24"/>
      <c r="V1407" s="24"/>
      <c r="W1407" s="24"/>
      <c r="X1407" s="24"/>
      <c r="Y1407" s="24"/>
      <c r="Z1407" s="24"/>
      <c r="AA1407" s="24"/>
      <c r="AB1407" s="24"/>
    </row>
    <row r="1408" spans="1:28" ht="30" customHeight="1">
      <c r="S1408" s="176"/>
      <c r="T1408" s="176"/>
    </row>
    <row r="1409" spans="1:28" ht="30" customHeight="1">
      <c r="S1409" s="176"/>
      <c r="T1409" s="176"/>
    </row>
    <row r="1410" spans="1:28" ht="30" customHeight="1">
      <c r="S1410" s="176"/>
      <c r="T1410" s="176"/>
    </row>
    <row r="1411" spans="1:28" ht="30" customHeight="1">
      <c r="S1411" s="176"/>
      <c r="T1411" s="176"/>
    </row>
    <row r="1412" spans="1:28" ht="30" customHeight="1">
      <c r="S1412" s="176"/>
      <c r="T1412" s="176"/>
    </row>
    <row r="1413" spans="1:28" ht="30" customHeight="1">
      <c r="S1413" s="176"/>
      <c r="T1413" s="176"/>
    </row>
    <row r="1414" spans="1:28" ht="30" customHeight="1">
      <c r="S1414" s="176"/>
      <c r="T1414" s="176"/>
    </row>
    <row r="1415" spans="1:28" ht="30" customHeight="1">
      <c r="S1415" s="176"/>
      <c r="T1415" s="176"/>
    </row>
    <row r="1416" spans="1:28" ht="30" customHeight="1">
      <c r="S1416" s="176"/>
      <c r="T1416" s="176"/>
    </row>
    <row r="1417" spans="1:28" ht="30" customHeight="1">
      <c r="S1417" s="176"/>
      <c r="T1417" s="176"/>
    </row>
    <row r="1418" spans="1:28" ht="30" customHeight="1">
      <c r="S1418" s="176"/>
      <c r="T1418" s="176"/>
    </row>
    <row r="1419" spans="1:28" ht="30" customHeight="1">
      <c r="S1419" s="176"/>
      <c r="T1419" s="176"/>
    </row>
    <row r="1420" spans="1:28" s="175" customFormat="1" ht="30" customHeight="1">
      <c r="A1420" s="15"/>
      <c r="B1420" s="16"/>
      <c r="C1420" s="17"/>
      <c r="D1420" s="18"/>
      <c r="E1420" s="19"/>
      <c r="F1420" s="20"/>
      <c r="G1420" s="20"/>
      <c r="H1420" s="20"/>
      <c r="I1420" s="21"/>
      <c r="J1420" s="21"/>
      <c r="K1420" s="19"/>
      <c r="L1420" s="22"/>
      <c r="M1420" s="22"/>
      <c r="N1420" s="22"/>
      <c r="O1420" s="23"/>
      <c r="P1420" s="23"/>
      <c r="Q1420" s="22"/>
      <c r="R1420" s="22"/>
      <c r="S1420" s="176"/>
      <c r="T1420" s="176"/>
      <c r="U1420" s="24"/>
      <c r="V1420" s="24"/>
      <c r="W1420" s="24"/>
      <c r="X1420" s="24"/>
      <c r="Y1420" s="24"/>
      <c r="Z1420" s="24"/>
      <c r="AA1420" s="24"/>
      <c r="AB1420" s="24"/>
    </row>
    <row r="1421" spans="1:28" ht="42.75" customHeight="1">
      <c r="S1421" s="176"/>
      <c r="T1421" s="176"/>
    </row>
    <row r="1422" spans="1:28" ht="38.25" customHeight="1">
      <c r="S1422" s="176"/>
      <c r="T1422" s="176"/>
    </row>
    <row r="1423" spans="1:28" ht="32.25" customHeight="1">
      <c r="S1423" s="170"/>
      <c r="T1423" s="170"/>
    </row>
    <row r="1424" spans="1:28" ht="30" customHeight="1">
      <c r="S1424" s="170"/>
      <c r="T1424" s="170"/>
    </row>
    <row r="1425" spans="2:41" ht="24.9" customHeight="1">
      <c r="S1425" s="170"/>
      <c r="T1425" s="170"/>
    </row>
    <row r="1426" spans="2:41" ht="24.9" customHeight="1">
      <c r="S1426" s="170"/>
      <c r="T1426" s="170"/>
    </row>
    <row r="1427" spans="2:41" ht="24.9" customHeight="1"/>
    <row r="1428" spans="2:41" ht="24.9" customHeight="1"/>
    <row r="1429" spans="2:41" ht="24.9" customHeight="1"/>
    <row r="1430" spans="2:41" ht="24.9" customHeight="1"/>
    <row r="1431" spans="2:41" s="15" customFormat="1" ht="24.9" customHeight="1">
      <c r="B1431" s="16"/>
      <c r="C1431" s="17"/>
      <c r="D1431" s="18"/>
      <c r="E1431" s="19"/>
      <c r="F1431" s="20"/>
      <c r="G1431" s="20"/>
      <c r="H1431" s="20"/>
      <c r="I1431" s="21"/>
      <c r="J1431" s="21"/>
      <c r="K1431" s="19"/>
      <c r="L1431" s="22"/>
      <c r="M1431" s="22"/>
      <c r="N1431" s="22"/>
      <c r="O1431" s="23"/>
      <c r="P1431" s="23"/>
      <c r="Q1431" s="22"/>
      <c r="R1431" s="22"/>
      <c r="S1431" s="24"/>
      <c r="T1431" s="24"/>
      <c r="U1431" s="24"/>
      <c r="V1431" s="24"/>
      <c r="W1431" s="24"/>
      <c r="X1431" s="24"/>
      <c r="Y1431" s="24"/>
      <c r="Z1431" s="24"/>
      <c r="AA1431" s="24"/>
      <c r="AB1431" s="24"/>
      <c r="AC1431" s="24"/>
      <c r="AD1431" s="24"/>
      <c r="AE1431" s="24"/>
      <c r="AF1431" s="24"/>
      <c r="AG1431" s="24"/>
      <c r="AH1431" s="24"/>
      <c r="AI1431" s="24"/>
      <c r="AJ1431" s="24"/>
      <c r="AK1431" s="24"/>
      <c r="AL1431" s="24"/>
      <c r="AM1431" s="24"/>
      <c r="AN1431" s="24"/>
      <c r="AO1431" s="24"/>
    </row>
    <row r="1432" spans="2:41" s="15" customFormat="1" ht="24.9" customHeight="1">
      <c r="B1432" s="16"/>
      <c r="C1432" s="17"/>
      <c r="D1432" s="18"/>
      <c r="E1432" s="19"/>
      <c r="F1432" s="20"/>
      <c r="G1432" s="20"/>
      <c r="H1432" s="20"/>
      <c r="I1432" s="21"/>
      <c r="J1432" s="21"/>
      <c r="K1432" s="19"/>
      <c r="L1432" s="22"/>
      <c r="M1432" s="22"/>
      <c r="N1432" s="22"/>
      <c r="O1432" s="23"/>
      <c r="P1432" s="23"/>
      <c r="Q1432" s="22"/>
      <c r="R1432" s="22"/>
      <c r="S1432" s="24"/>
      <c r="T1432" s="24"/>
      <c r="U1432" s="24"/>
      <c r="V1432" s="24"/>
      <c r="W1432" s="24"/>
      <c r="X1432" s="24"/>
      <c r="Y1432" s="24"/>
      <c r="Z1432" s="24"/>
      <c r="AA1432" s="24"/>
      <c r="AB1432" s="24"/>
      <c r="AC1432" s="24"/>
      <c r="AD1432" s="24"/>
      <c r="AE1432" s="24"/>
      <c r="AF1432" s="24"/>
      <c r="AG1432" s="24"/>
      <c r="AH1432" s="24"/>
      <c r="AI1432" s="24"/>
      <c r="AJ1432" s="24"/>
      <c r="AK1432" s="24"/>
      <c r="AL1432" s="24"/>
      <c r="AM1432" s="24"/>
      <c r="AN1432" s="24"/>
      <c r="AO1432" s="24"/>
    </row>
    <row r="1433" spans="2:41" s="15" customFormat="1" ht="24.9" customHeight="1">
      <c r="B1433" s="16"/>
      <c r="C1433" s="17"/>
      <c r="D1433" s="18"/>
      <c r="E1433" s="19"/>
      <c r="F1433" s="20"/>
      <c r="G1433" s="20"/>
      <c r="H1433" s="20"/>
      <c r="I1433" s="21"/>
      <c r="J1433" s="21"/>
      <c r="K1433" s="19"/>
      <c r="L1433" s="22"/>
      <c r="M1433" s="22"/>
      <c r="N1433" s="22"/>
      <c r="O1433" s="23"/>
      <c r="P1433" s="23"/>
      <c r="Q1433" s="22"/>
      <c r="R1433" s="22"/>
      <c r="S1433" s="24"/>
      <c r="T1433" s="24"/>
      <c r="U1433" s="24"/>
      <c r="V1433" s="24"/>
      <c r="W1433" s="24"/>
      <c r="X1433" s="24"/>
      <c r="Y1433" s="24"/>
      <c r="Z1433" s="24"/>
      <c r="AA1433" s="24"/>
      <c r="AB1433" s="24"/>
      <c r="AC1433" s="24"/>
      <c r="AD1433" s="24"/>
      <c r="AE1433" s="24"/>
      <c r="AF1433" s="24"/>
      <c r="AG1433" s="24"/>
      <c r="AH1433" s="24"/>
      <c r="AI1433" s="24"/>
      <c r="AJ1433" s="24"/>
      <c r="AK1433" s="24"/>
      <c r="AL1433" s="24"/>
      <c r="AM1433" s="24"/>
      <c r="AN1433" s="24"/>
      <c r="AO1433" s="24"/>
    </row>
    <row r="1434" spans="2:41" s="15" customFormat="1" ht="24.9" customHeight="1">
      <c r="B1434" s="16"/>
      <c r="C1434" s="17"/>
      <c r="D1434" s="18"/>
      <c r="E1434" s="19"/>
      <c r="F1434" s="20"/>
      <c r="G1434" s="20"/>
      <c r="H1434" s="20"/>
      <c r="I1434" s="21"/>
      <c r="J1434" s="21"/>
      <c r="K1434" s="19"/>
      <c r="L1434" s="22"/>
      <c r="M1434" s="22"/>
      <c r="N1434" s="22"/>
      <c r="O1434" s="23"/>
      <c r="P1434" s="23"/>
      <c r="Q1434" s="22"/>
      <c r="R1434" s="22"/>
      <c r="S1434" s="24"/>
      <c r="T1434" s="24"/>
      <c r="U1434" s="24"/>
      <c r="V1434" s="24"/>
      <c r="W1434" s="24"/>
      <c r="X1434" s="24"/>
      <c r="Y1434" s="24"/>
      <c r="Z1434" s="24"/>
      <c r="AA1434" s="24"/>
      <c r="AB1434" s="24"/>
      <c r="AC1434" s="24"/>
      <c r="AD1434" s="24"/>
      <c r="AE1434" s="24"/>
      <c r="AF1434" s="24"/>
      <c r="AG1434" s="24"/>
      <c r="AH1434" s="24"/>
      <c r="AI1434" s="24"/>
      <c r="AJ1434" s="24"/>
      <c r="AK1434" s="24"/>
      <c r="AL1434" s="24"/>
      <c r="AM1434" s="24"/>
      <c r="AN1434" s="24"/>
      <c r="AO1434" s="24"/>
    </row>
    <row r="1435" spans="2:41" s="15" customFormat="1" ht="24.9" customHeight="1">
      <c r="B1435" s="16"/>
      <c r="C1435" s="17"/>
      <c r="D1435" s="18"/>
      <c r="E1435" s="19"/>
      <c r="F1435" s="20"/>
      <c r="G1435" s="20"/>
      <c r="H1435" s="20"/>
      <c r="I1435" s="21"/>
      <c r="J1435" s="21"/>
      <c r="K1435" s="19"/>
      <c r="L1435" s="22"/>
      <c r="M1435" s="22"/>
      <c r="N1435" s="22"/>
      <c r="O1435" s="23"/>
      <c r="P1435" s="23"/>
      <c r="Q1435" s="22"/>
      <c r="R1435" s="22"/>
      <c r="S1435" s="24"/>
      <c r="T1435" s="24"/>
      <c r="U1435" s="24"/>
      <c r="V1435" s="24"/>
      <c r="W1435" s="24"/>
      <c r="X1435" s="24"/>
      <c r="Y1435" s="24"/>
      <c r="Z1435" s="24"/>
      <c r="AA1435" s="24"/>
      <c r="AB1435" s="24"/>
      <c r="AC1435" s="24"/>
      <c r="AD1435" s="24"/>
      <c r="AE1435" s="24"/>
      <c r="AF1435" s="24"/>
      <c r="AG1435" s="24"/>
      <c r="AH1435" s="24"/>
      <c r="AI1435" s="24"/>
      <c r="AJ1435" s="24"/>
      <c r="AK1435" s="24"/>
      <c r="AL1435" s="24"/>
      <c r="AM1435" s="24"/>
      <c r="AN1435" s="24"/>
      <c r="AO1435" s="24"/>
    </row>
    <row r="1436" spans="2:41" s="15" customFormat="1" ht="24.9" customHeight="1">
      <c r="B1436" s="16"/>
      <c r="C1436" s="17"/>
      <c r="D1436" s="18"/>
      <c r="E1436" s="19"/>
      <c r="F1436" s="20"/>
      <c r="G1436" s="20"/>
      <c r="H1436" s="20"/>
      <c r="I1436" s="21"/>
      <c r="J1436" s="21"/>
      <c r="K1436" s="19"/>
      <c r="L1436" s="22"/>
      <c r="M1436" s="22"/>
      <c r="N1436" s="22"/>
      <c r="O1436" s="23"/>
      <c r="P1436" s="23"/>
      <c r="Q1436" s="22"/>
      <c r="R1436" s="22"/>
      <c r="S1436" s="24"/>
      <c r="T1436" s="24"/>
      <c r="U1436" s="24"/>
      <c r="V1436" s="24"/>
      <c r="W1436" s="24"/>
      <c r="X1436" s="24"/>
      <c r="Y1436" s="24"/>
      <c r="Z1436" s="24"/>
      <c r="AA1436" s="24"/>
      <c r="AB1436" s="24"/>
      <c r="AC1436" s="24"/>
      <c r="AD1436" s="24"/>
      <c r="AE1436" s="24"/>
      <c r="AF1436" s="24"/>
      <c r="AG1436" s="24"/>
      <c r="AH1436" s="24"/>
      <c r="AI1436" s="24"/>
      <c r="AJ1436" s="24"/>
      <c r="AK1436" s="24"/>
      <c r="AL1436" s="24"/>
      <c r="AM1436" s="24"/>
      <c r="AN1436" s="24"/>
      <c r="AO1436" s="24"/>
    </row>
    <row r="1437" spans="2:41" s="15" customFormat="1" ht="24.9" customHeight="1">
      <c r="B1437" s="16"/>
      <c r="C1437" s="17"/>
      <c r="D1437" s="18"/>
      <c r="E1437" s="19"/>
      <c r="F1437" s="20"/>
      <c r="G1437" s="20"/>
      <c r="H1437" s="20"/>
      <c r="I1437" s="21"/>
      <c r="J1437" s="21"/>
      <c r="K1437" s="19"/>
      <c r="L1437" s="22"/>
      <c r="M1437" s="22"/>
      <c r="N1437" s="22"/>
      <c r="O1437" s="23"/>
      <c r="P1437" s="23"/>
      <c r="Q1437" s="22"/>
      <c r="R1437" s="22"/>
      <c r="S1437" s="24"/>
      <c r="T1437" s="24"/>
      <c r="U1437" s="24"/>
      <c r="V1437" s="24"/>
      <c r="W1437" s="24"/>
      <c r="X1437" s="24"/>
      <c r="Y1437" s="24"/>
      <c r="Z1437" s="24"/>
      <c r="AA1437" s="24"/>
      <c r="AB1437" s="24"/>
      <c r="AC1437" s="24"/>
      <c r="AD1437" s="24"/>
      <c r="AE1437" s="24"/>
      <c r="AF1437" s="24"/>
      <c r="AG1437" s="24"/>
      <c r="AH1437" s="24"/>
      <c r="AI1437" s="24"/>
      <c r="AJ1437" s="24"/>
      <c r="AK1437" s="24"/>
      <c r="AL1437" s="24"/>
      <c r="AM1437" s="24"/>
      <c r="AN1437" s="24"/>
      <c r="AO1437" s="24"/>
    </row>
    <row r="1438" spans="2:41" s="15" customFormat="1" ht="30" customHeight="1">
      <c r="B1438" s="16"/>
      <c r="C1438" s="17"/>
      <c r="D1438" s="18"/>
      <c r="E1438" s="19"/>
      <c r="F1438" s="20"/>
      <c r="G1438" s="20"/>
      <c r="H1438" s="20"/>
      <c r="I1438" s="21"/>
      <c r="J1438" s="21"/>
      <c r="K1438" s="19"/>
      <c r="L1438" s="22"/>
      <c r="M1438" s="22"/>
      <c r="N1438" s="22"/>
      <c r="O1438" s="23"/>
      <c r="P1438" s="23"/>
      <c r="Q1438" s="22"/>
      <c r="R1438" s="22"/>
      <c r="S1438" s="24"/>
      <c r="T1438" s="24"/>
      <c r="U1438" s="24"/>
      <c r="V1438" s="24"/>
      <c r="W1438" s="24"/>
      <c r="X1438" s="24"/>
      <c r="Y1438" s="24"/>
      <c r="Z1438" s="24"/>
      <c r="AA1438" s="24"/>
      <c r="AB1438" s="24"/>
      <c r="AC1438" s="24"/>
      <c r="AD1438" s="24"/>
      <c r="AE1438" s="24"/>
      <c r="AF1438" s="24"/>
      <c r="AG1438" s="24"/>
      <c r="AH1438" s="24"/>
      <c r="AI1438" s="24"/>
      <c r="AJ1438" s="24"/>
      <c r="AK1438" s="24"/>
      <c r="AL1438" s="24"/>
      <c r="AM1438" s="24"/>
      <c r="AN1438" s="24"/>
      <c r="AO1438" s="24"/>
    </row>
    <row r="1439" spans="2:41" s="15" customFormat="1" ht="60" customHeight="1">
      <c r="B1439" s="16"/>
      <c r="C1439" s="17"/>
      <c r="D1439" s="18"/>
      <c r="E1439" s="19"/>
      <c r="F1439" s="20"/>
      <c r="G1439" s="20"/>
      <c r="H1439" s="20"/>
      <c r="I1439" s="21"/>
      <c r="J1439" s="21"/>
      <c r="K1439" s="19"/>
      <c r="L1439" s="22"/>
      <c r="M1439" s="22"/>
      <c r="N1439" s="22"/>
      <c r="O1439" s="23"/>
      <c r="P1439" s="23"/>
      <c r="Q1439" s="22"/>
      <c r="R1439" s="22"/>
      <c r="S1439" s="24"/>
      <c r="T1439" s="24"/>
      <c r="U1439" s="24"/>
      <c r="V1439" s="24"/>
      <c r="W1439" s="24"/>
      <c r="X1439" s="24"/>
      <c r="Y1439" s="24"/>
      <c r="Z1439" s="24"/>
      <c r="AA1439" s="24"/>
      <c r="AB1439" s="24"/>
      <c r="AC1439" s="24"/>
      <c r="AD1439" s="24"/>
      <c r="AE1439" s="24"/>
      <c r="AF1439" s="24"/>
      <c r="AG1439" s="24"/>
      <c r="AH1439" s="24"/>
      <c r="AI1439" s="24"/>
      <c r="AJ1439" s="24"/>
      <c r="AK1439" s="24"/>
      <c r="AL1439" s="24"/>
      <c r="AM1439" s="24"/>
      <c r="AN1439" s="24"/>
      <c r="AO1439" s="24"/>
    </row>
    <row r="1440" spans="2:41" s="15" customFormat="1" ht="24.9" customHeight="1">
      <c r="B1440" s="16"/>
      <c r="C1440" s="17"/>
      <c r="D1440" s="18"/>
      <c r="E1440" s="19"/>
      <c r="F1440" s="20"/>
      <c r="G1440" s="20"/>
      <c r="H1440" s="20"/>
      <c r="I1440" s="21"/>
      <c r="J1440" s="21"/>
      <c r="K1440" s="19"/>
      <c r="L1440" s="22"/>
      <c r="M1440" s="22"/>
      <c r="N1440" s="22"/>
      <c r="O1440" s="23"/>
      <c r="P1440" s="23"/>
      <c r="Q1440" s="22"/>
      <c r="R1440" s="22"/>
      <c r="S1440" s="24"/>
      <c r="T1440" s="24"/>
      <c r="U1440" s="24"/>
      <c r="V1440" s="24"/>
      <c r="W1440" s="24"/>
      <c r="X1440" s="24"/>
      <c r="Y1440" s="24"/>
      <c r="Z1440" s="24"/>
      <c r="AA1440" s="24"/>
      <c r="AB1440" s="24"/>
      <c r="AC1440" s="24"/>
      <c r="AD1440" s="24"/>
      <c r="AE1440" s="24"/>
      <c r="AF1440" s="24"/>
      <c r="AG1440" s="24"/>
      <c r="AH1440" s="24"/>
      <c r="AI1440" s="24"/>
      <c r="AJ1440" s="24"/>
      <c r="AK1440" s="24"/>
      <c r="AL1440" s="24"/>
      <c r="AM1440" s="24"/>
      <c r="AN1440" s="24"/>
      <c r="AO1440" s="24"/>
    </row>
    <row r="1441" spans="2:41" s="15" customFormat="1" ht="24.9" customHeight="1">
      <c r="B1441" s="16"/>
      <c r="C1441" s="17"/>
      <c r="D1441" s="18"/>
      <c r="E1441" s="19"/>
      <c r="F1441" s="20"/>
      <c r="G1441" s="20"/>
      <c r="H1441" s="20"/>
      <c r="I1441" s="21"/>
      <c r="J1441" s="21"/>
      <c r="K1441" s="19"/>
      <c r="L1441" s="22"/>
      <c r="M1441" s="22"/>
      <c r="N1441" s="22"/>
      <c r="O1441" s="23"/>
      <c r="P1441" s="23"/>
      <c r="Q1441" s="22"/>
      <c r="R1441" s="22"/>
      <c r="S1441" s="24"/>
      <c r="T1441" s="24"/>
      <c r="U1441" s="24"/>
      <c r="V1441" s="24"/>
      <c r="W1441" s="24"/>
      <c r="X1441" s="24"/>
      <c r="Y1441" s="24"/>
      <c r="Z1441" s="24"/>
      <c r="AA1441" s="24"/>
      <c r="AB1441" s="24"/>
      <c r="AC1441" s="24"/>
      <c r="AD1441" s="24"/>
      <c r="AE1441" s="24"/>
      <c r="AF1441" s="24"/>
      <c r="AG1441" s="24"/>
      <c r="AH1441" s="24"/>
      <c r="AI1441" s="24"/>
      <c r="AJ1441" s="24"/>
      <c r="AK1441" s="24"/>
      <c r="AL1441" s="24"/>
      <c r="AM1441" s="24"/>
      <c r="AN1441" s="24"/>
      <c r="AO1441" s="24"/>
    </row>
    <row r="1442" spans="2:41" s="15" customFormat="1" ht="24.9" customHeight="1">
      <c r="B1442" s="16"/>
      <c r="C1442" s="17"/>
      <c r="D1442" s="18"/>
      <c r="E1442" s="19"/>
      <c r="F1442" s="20"/>
      <c r="G1442" s="20"/>
      <c r="H1442" s="20"/>
      <c r="I1442" s="21"/>
      <c r="J1442" s="21"/>
      <c r="K1442" s="19"/>
      <c r="L1442" s="22"/>
      <c r="M1442" s="22"/>
      <c r="N1442" s="22"/>
      <c r="O1442" s="23"/>
      <c r="P1442" s="23"/>
      <c r="Q1442" s="22"/>
      <c r="R1442" s="22"/>
      <c r="S1442" s="24"/>
      <c r="T1442" s="24"/>
      <c r="U1442" s="24"/>
      <c r="V1442" s="24"/>
      <c r="W1442" s="24"/>
      <c r="X1442" s="24"/>
      <c r="Y1442" s="24"/>
      <c r="Z1442" s="24"/>
      <c r="AA1442" s="24"/>
      <c r="AB1442" s="24"/>
      <c r="AC1442" s="24"/>
      <c r="AD1442" s="24"/>
      <c r="AE1442" s="24"/>
      <c r="AF1442" s="24"/>
      <c r="AG1442" s="24"/>
      <c r="AH1442" s="24"/>
      <c r="AI1442" s="24"/>
      <c r="AJ1442" s="24"/>
      <c r="AK1442" s="24"/>
      <c r="AL1442" s="24"/>
      <c r="AM1442" s="24"/>
      <c r="AN1442" s="24"/>
      <c r="AO1442" s="24"/>
    </row>
    <row r="1443" spans="2:41" s="15" customFormat="1" ht="24.9" customHeight="1">
      <c r="B1443" s="16"/>
      <c r="C1443" s="17"/>
      <c r="D1443" s="18"/>
      <c r="E1443" s="19"/>
      <c r="F1443" s="20"/>
      <c r="G1443" s="20"/>
      <c r="H1443" s="20"/>
      <c r="I1443" s="21"/>
      <c r="J1443" s="21"/>
      <c r="K1443" s="19"/>
      <c r="L1443" s="22"/>
      <c r="M1443" s="22"/>
      <c r="N1443" s="22"/>
      <c r="O1443" s="23"/>
      <c r="P1443" s="23"/>
      <c r="Q1443" s="22"/>
      <c r="R1443" s="22"/>
      <c r="S1443" s="24"/>
      <c r="T1443" s="24"/>
      <c r="U1443" s="24"/>
      <c r="V1443" s="24"/>
      <c r="W1443" s="24"/>
      <c r="X1443" s="24"/>
      <c r="Y1443" s="24"/>
      <c r="Z1443" s="24"/>
      <c r="AA1443" s="24"/>
      <c r="AB1443" s="24"/>
      <c r="AC1443" s="24"/>
      <c r="AD1443" s="24"/>
      <c r="AE1443" s="24"/>
      <c r="AF1443" s="24"/>
      <c r="AG1443" s="24"/>
      <c r="AH1443" s="24"/>
      <c r="AI1443" s="24"/>
      <c r="AJ1443" s="24"/>
      <c r="AK1443" s="24"/>
      <c r="AL1443" s="24"/>
      <c r="AM1443" s="24"/>
      <c r="AN1443" s="24"/>
      <c r="AO1443" s="24"/>
    </row>
    <row r="1444" spans="2:41" s="15" customFormat="1" ht="24.9" customHeight="1">
      <c r="B1444" s="16"/>
      <c r="C1444" s="17"/>
      <c r="D1444" s="18"/>
      <c r="E1444" s="19"/>
      <c r="F1444" s="20"/>
      <c r="G1444" s="20"/>
      <c r="H1444" s="20"/>
      <c r="I1444" s="21"/>
      <c r="J1444" s="21"/>
      <c r="K1444" s="19"/>
      <c r="L1444" s="22"/>
      <c r="M1444" s="22"/>
      <c r="N1444" s="22"/>
      <c r="O1444" s="23"/>
      <c r="P1444" s="23"/>
      <c r="Q1444" s="22"/>
      <c r="R1444" s="22"/>
      <c r="S1444" s="24"/>
      <c r="T1444" s="24"/>
      <c r="U1444" s="24"/>
      <c r="V1444" s="24"/>
      <c r="W1444" s="24"/>
      <c r="X1444" s="24"/>
      <c r="Y1444" s="24"/>
      <c r="Z1444" s="24"/>
      <c r="AA1444" s="24"/>
      <c r="AB1444" s="24"/>
      <c r="AC1444" s="24"/>
      <c r="AD1444" s="24"/>
      <c r="AE1444" s="24"/>
      <c r="AF1444" s="24"/>
      <c r="AG1444" s="24"/>
      <c r="AH1444" s="24"/>
      <c r="AI1444" s="24"/>
      <c r="AJ1444" s="24"/>
      <c r="AK1444" s="24"/>
      <c r="AL1444" s="24"/>
      <c r="AM1444" s="24"/>
      <c r="AN1444" s="24"/>
      <c r="AO1444" s="24"/>
    </row>
    <row r="1445" spans="2:41" s="15" customFormat="1" ht="24.9" customHeight="1">
      <c r="B1445" s="16"/>
      <c r="C1445" s="17"/>
      <c r="D1445" s="18"/>
      <c r="E1445" s="19"/>
      <c r="F1445" s="20"/>
      <c r="G1445" s="20"/>
      <c r="H1445" s="20"/>
      <c r="I1445" s="21"/>
      <c r="J1445" s="21"/>
      <c r="K1445" s="19"/>
      <c r="L1445" s="22"/>
      <c r="M1445" s="22"/>
      <c r="N1445" s="22"/>
      <c r="O1445" s="23"/>
      <c r="P1445" s="23"/>
      <c r="Q1445" s="22"/>
      <c r="R1445" s="22"/>
      <c r="S1445" s="24"/>
      <c r="T1445" s="24"/>
      <c r="U1445" s="24"/>
      <c r="V1445" s="24"/>
      <c r="W1445" s="24"/>
      <c r="X1445" s="24"/>
      <c r="Y1445" s="24"/>
      <c r="Z1445" s="24"/>
      <c r="AA1445" s="24"/>
      <c r="AB1445" s="24"/>
      <c r="AC1445" s="24"/>
      <c r="AD1445" s="24"/>
      <c r="AE1445" s="24"/>
      <c r="AF1445" s="24"/>
      <c r="AG1445" s="24"/>
      <c r="AH1445" s="24"/>
      <c r="AI1445" s="24"/>
      <c r="AJ1445" s="24"/>
      <c r="AK1445" s="24"/>
      <c r="AL1445" s="24"/>
      <c r="AM1445" s="24"/>
      <c r="AN1445" s="24"/>
      <c r="AO1445" s="24"/>
    </row>
    <row r="1452" spans="2:41" s="15" customFormat="1" ht="45" customHeight="1">
      <c r="B1452" s="16"/>
      <c r="C1452" s="17"/>
      <c r="D1452" s="18"/>
      <c r="E1452" s="19"/>
      <c r="F1452" s="20"/>
      <c r="G1452" s="20"/>
      <c r="H1452" s="20"/>
      <c r="I1452" s="21"/>
      <c r="J1452" s="21"/>
      <c r="K1452" s="19"/>
      <c r="L1452" s="22"/>
      <c r="M1452" s="22"/>
      <c r="N1452" s="22"/>
      <c r="O1452" s="23"/>
      <c r="P1452" s="23"/>
      <c r="Q1452" s="22"/>
      <c r="R1452" s="22"/>
      <c r="S1452" s="24"/>
      <c r="T1452" s="24"/>
      <c r="U1452" s="24"/>
      <c r="V1452" s="24"/>
      <c r="W1452" s="24"/>
      <c r="X1452" s="24"/>
      <c r="Y1452" s="24"/>
      <c r="Z1452" s="24"/>
      <c r="AA1452" s="24"/>
      <c r="AB1452" s="24"/>
      <c r="AC1452" s="24"/>
      <c r="AD1452" s="24"/>
      <c r="AE1452" s="24"/>
      <c r="AF1452" s="24"/>
      <c r="AG1452" s="24"/>
      <c r="AH1452" s="24"/>
      <c r="AI1452" s="24"/>
      <c r="AJ1452" s="24"/>
      <c r="AK1452" s="24"/>
      <c r="AL1452" s="24"/>
      <c r="AM1452" s="24"/>
      <c r="AN1452" s="24"/>
      <c r="AO1452" s="24"/>
    </row>
  </sheetData>
  <autoFilter ref="A1:A88"/>
  <mergeCells count="31">
    <mergeCell ref="A88:C88"/>
    <mergeCell ref="K708:M708"/>
    <mergeCell ref="A68:C68"/>
    <mergeCell ref="A71:R71"/>
    <mergeCell ref="A73:C73"/>
    <mergeCell ref="A74:R74"/>
    <mergeCell ref="A75:C75"/>
    <mergeCell ref="A54:C54"/>
    <mergeCell ref="A61:C61"/>
    <mergeCell ref="A64:C64"/>
    <mergeCell ref="A65:C65"/>
    <mergeCell ref="A67:D67"/>
    <mergeCell ref="A23:C23"/>
    <mergeCell ref="A24:D24"/>
    <mergeCell ref="A26:C26"/>
    <mergeCell ref="A38:C38"/>
    <mergeCell ref="A46:C46"/>
    <mergeCell ref="A6:D6"/>
    <mergeCell ref="A8:C8"/>
    <mergeCell ref="A14:C14"/>
    <mergeCell ref="A18:C18"/>
    <mergeCell ref="A22:C22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4.1666666666666699E-2" bottom="2.0833333333333301E-2" header="0.51180555555555496" footer="0.51180555555555496"/>
  <pageSetup paperSize="9" firstPageNumber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FF0000"/>
  </sheetPr>
  <dimension ref="A1:IW65536"/>
  <sheetViews>
    <sheetView view="pageBreakPreview" zoomScaleNormal="100" workbookViewId="0">
      <selection activeCell="A84" sqref="A84:C84"/>
    </sheetView>
  </sheetViews>
  <sheetFormatPr defaultRowHeight="13.8" outlineLevelCol="1"/>
  <cols>
    <col min="1" max="1" width="30.5546875" style="15" customWidth="1"/>
    <col min="2" max="2" width="7.77734375" style="16" customWidth="1"/>
    <col min="3" max="3" width="6.109375" style="17" customWidth="1"/>
    <col min="4" max="4" width="6.88671875" style="18" customWidth="1"/>
    <col min="5" max="5" width="6.33203125" style="19" customWidth="1"/>
    <col min="6" max="7" width="6.33203125" style="20" customWidth="1"/>
    <col min="8" max="8" width="7.44140625" style="20" customWidth="1"/>
    <col min="9" max="9" width="6.5546875" style="21" customWidth="1" outlineLevel="1"/>
    <col min="10" max="10" width="7.77734375" style="21" customWidth="1" outlineLevel="1"/>
    <col min="11" max="11" width="6.77734375" style="19" customWidth="1"/>
    <col min="12" max="12" width="6.88671875" style="22" customWidth="1"/>
    <col min="13" max="13" width="6.33203125" style="22" customWidth="1"/>
    <col min="14" max="14" width="6.109375" style="22" customWidth="1"/>
    <col min="15" max="15" width="6.33203125" style="23" customWidth="1"/>
    <col min="16" max="16" width="6.5546875" style="23" customWidth="1"/>
    <col min="17" max="17" width="7.44140625" style="22" customWidth="1"/>
    <col min="18" max="18" width="6.6640625" style="22" customWidth="1"/>
    <col min="19" max="20" width="2.88671875" style="24" customWidth="1"/>
    <col min="21" max="28" width="9.109375" style="24" hidden="1" customWidth="1"/>
    <col min="29" max="29" width="9.44140625" style="24" customWidth="1"/>
    <col min="30" max="257" width="9.109375" style="24" customWidth="1"/>
    <col min="258" max="1025" width="9.109375" customWidth="1"/>
  </cols>
  <sheetData>
    <row r="1" spans="1:31" ht="26.1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</row>
    <row r="2" spans="1:31" ht="26.1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</row>
    <row r="3" spans="1:31" ht="26.1" customHeight="1">
      <c r="A3" s="624" t="s">
        <v>264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188"/>
      <c r="T3" s="188"/>
    </row>
    <row r="4" spans="1:31" ht="26.1" customHeight="1">
      <c r="A4" s="625" t="s">
        <v>3</v>
      </c>
      <c r="B4" s="626" t="s">
        <v>4</v>
      </c>
      <c r="C4" s="626" t="s">
        <v>5</v>
      </c>
      <c r="D4" s="626" t="s">
        <v>6</v>
      </c>
      <c r="E4" s="626"/>
      <c r="F4" s="626"/>
      <c r="G4" s="626"/>
      <c r="H4" s="626"/>
      <c r="I4" s="258"/>
      <c r="J4" s="258"/>
      <c r="K4" s="627" t="s">
        <v>7</v>
      </c>
      <c r="L4" s="627"/>
      <c r="M4" s="627"/>
      <c r="N4" s="627"/>
      <c r="O4" s="627" t="s">
        <v>8</v>
      </c>
      <c r="P4" s="627"/>
      <c r="Q4" s="627"/>
      <c r="R4" s="627"/>
      <c r="S4" s="176"/>
      <c r="T4" s="176"/>
    </row>
    <row r="5" spans="1:31" ht="26.1" customHeight="1">
      <c r="A5" s="625"/>
      <c r="B5" s="626"/>
      <c r="C5" s="626"/>
      <c r="D5" s="257" t="s">
        <v>9</v>
      </c>
      <c r="E5" s="259" t="s">
        <v>10</v>
      </c>
      <c r="F5" s="259" t="s">
        <v>11</v>
      </c>
      <c r="G5" s="259" t="s">
        <v>12</v>
      </c>
      <c r="H5" s="260" t="s">
        <v>13</v>
      </c>
      <c r="I5" s="261" t="s">
        <v>14</v>
      </c>
      <c r="J5" s="261" t="s">
        <v>15</v>
      </c>
      <c r="K5" s="262" t="s">
        <v>16</v>
      </c>
      <c r="L5" s="263" t="s">
        <v>17</v>
      </c>
      <c r="M5" s="263" t="s">
        <v>18</v>
      </c>
      <c r="N5" s="263" t="s">
        <v>19</v>
      </c>
      <c r="O5" s="263" t="s">
        <v>20</v>
      </c>
      <c r="P5" s="263" t="s">
        <v>21</v>
      </c>
      <c r="Q5" s="263" t="s">
        <v>22</v>
      </c>
      <c r="R5" s="262" t="s">
        <v>23</v>
      </c>
      <c r="S5" s="385"/>
      <c r="T5" s="385"/>
      <c r="U5" s="382"/>
      <c r="V5" s="382"/>
      <c r="W5" s="382"/>
      <c r="X5" s="382"/>
      <c r="Y5" s="382"/>
      <c r="Z5" s="382"/>
      <c r="AA5" s="382"/>
      <c r="AB5" s="382"/>
      <c r="AC5" s="382"/>
      <c r="AD5" s="382"/>
      <c r="AE5" s="382"/>
    </row>
    <row r="6" spans="1:31" ht="26.1" customHeight="1">
      <c r="A6" s="628" t="s">
        <v>24</v>
      </c>
      <c r="B6" s="628"/>
      <c r="C6" s="628"/>
      <c r="D6" s="628"/>
      <c r="E6" s="265">
        <f>E7+E15+E18+E22+E23</f>
        <v>16.70448</v>
      </c>
      <c r="F6" s="265">
        <f>F7+F15+F18+F22+F23</f>
        <v>15.886799999999999</v>
      </c>
      <c r="G6" s="265">
        <f>G7+G15+G18+G22+G23</f>
        <v>89.28295</v>
      </c>
      <c r="H6" s="386">
        <f>H7+H15+H18+H22+H23</f>
        <v>566.93092000000001</v>
      </c>
      <c r="I6" s="261" t="s">
        <v>25</v>
      </c>
      <c r="J6" s="267">
        <f>J7+J24+J87</f>
        <v>0</v>
      </c>
      <c r="K6" s="261">
        <f t="shared" ref="K6:R6" si="0">K8+K15+K18+K22+K23</f>
        <v>1.19</v>
      </c>
      <c r="L6" s="261">
        <f t="shared" si="0"/>
        <v>0.29333333333333333</v>
      </c>
      <c r="M6" s="261">
        <f t="shared" si="0"/>
        <v>100.25</v>
      </c>
      <c r="N6" s="261">
        <f t="shared" si="0"/>
        <v>0.95</v>
      </c>
      <c r="O6" s="261">
        <f t="shared" si="0"/>
        <v>280.09000000000003</v>
      </c>
      <c r="P6" s="261">
        <f t="shared" si="0"/>
        <v>336.35</v>
      </c>
      <c r="Q6" s="261">
        <f t="shared" si="0"/>
        <v>75.349999999999994</v>
      </c>
      <c r="R6" s="261">
        <f t="shared" si="0"/>
        <v>2.56</v>
      </c>
      <c r="S6" s="385"/>
      <c r="T6" s="385"/>
      <c r="U6" s="382"/>
      <c r="V6" s="382"/>
      <c r="W6" s="382"/>
      <c r="X6" s="382"/>
      <c r="Y6" s="382"/>
      <c r="Z6" s="382"/>
      <c r="AA6" s="382"/>
      <c r="AB6" s="382"/>
      <c r="AC6" s="487"/>
      <c r="AD6" s="382"/>
      <c r="AE6" s="382"/>
    </row>
    <row r="7" spans="1:31" ht="26.1" customHeight="1">
      <c r="A7" s="268"/>
      <c r="B7" s="433"/>
      <c r="C7" s="433"/>
      <c r="D7" s="269"/>
      <c r="E7" s="270">
        <f>E8-(E8*6/100)</f>
        <v>7.1834799999999994</v>
      </c>
      <c r="F7" s="270">
        <f>F8-(F8*12/100)</f>
        <v>7.4667999999999992</v>
      </c>
      <c r="G7" s="270">
        <f>G8-(G8*9/100)</f>
        <v>33.164949999999997</v>
      </c>
      <c r="H7" s="271">
        <f>E7*4+F7*9+G7*4</f>
        <v>228.59492</v>
      </c>
      <c r="I7" s="261"/>
      <c r="J7" s="272">
        <f>J8+J15+J18+J22+J23</f>
        <v>0</v>
      </c>
      <c r="K7" s="261"/>
      <c r="L7" s="261"/>
      <c r="M7" s="261"/>
      <c r="N7" s="261"/>
      <c r="O7" s="261"/>
      <c r="P7" s="261"/>
      <c r="Q7" s="261"/>
      <c r="R7" s="261"/>
      <c r="S7" s="385"/>
      <c r="T7" s="385"/>
      <c r="U7" s="382"/>
      <c r="V7" s="382"/>
      <c r="W7" s="382"/>
      <c r="X7" s="382"/>
      <c r="Y7" s="382"/>
      <c r="Z7" s="382"/>
      <c r="AA7" s="382"/>
      <c r="AB7" s="382"/>
      <c r="AC7" s="382"/>
      <c r="AD7" s="382"/>
      <c r="AE7" s="382"/>
    </row>
    <row r="8" spans="1:31" ht="26.1" customHeight="1">
      <c r="A8" s="630" t="s">
        <v>265</v>
      </c>
      <c r="B8" s="630"/>
      <c r="C8" s="630"/>
      <c r="D8" s="275" t="s">
        <v>84</v>
      </c>
      <c r="E8" s="276">
        <f>E9+E10+E11+E12+E13</f>
        <v>7.6419999999999995</v>
      </c>
      <c r="F8" s="276">
        <f>F9+F10+F11+F12+F13</f>
        <v>8.4849999999999994</v>
      </c>
      <c r="G8" s="276">
        <f>G9+G10+G11+G12+G13</f>
        <v>36.445</v>
      </c>
      <c r="H8" s="277">
        <f>G8*4+F8*9+E8*4</f>
        <v>252.71299999999997</v>
      </c>
      <c r="I8" s="278"/>
      <c r="J8" s="354">
        <f>J9+J10+J11+J12+J13</f>
        <v>0</v>
      </c>
      <c r="K8" s="278">
        <v>0.51</v>
      </c>
      <c r="L8" s="278">
        <v>0.17</v>
      </c>
      <c r="M8" s="278">
        <v>19.600000000000001</v>
      </c>
      <c r="N8" s="278">
        <v>0.12</v>
      </c>
      <c r="O8" s="278">
        <v>124.48</v>
      </c>
      <c r="P8" s="278">
        <v>166.97</v>
      </c>
      <c r="Q8" s="278">
        <v>43.94</v>
      </c>
      <c r="R8" s="278">
        <v>1.1399999999999999</v>
      </c>
      <c r="S8" s="385"/>
      <c r="T8" s="385"/>
      <c r="U8" s="382"/>
      <c r="V8" s="382"/>
      <c r="W8" s="382"/>
      <c r="X8" s="382"/>
      <c r="Y8" s="382"/>
      <c r="Z8" s="382"/>
      <c r="AA8" s="382"/>
      <c r="AB8" s="382"/>
      <c r="AC8" s="382"/>
      <c r="AD8" s="382"/>
      <c r="AE8" s="382"/>
    </row>
    <row r="9" spans="1:31" ht="26.1" customHeight="1">
      <c r="A9" s="279" t="s">
        <v>266</v>
      </c>
      <c r="B9" s="280">
        <f>C9*1.01</f>
        <v>40.4</v>
      </c>
      <c r="C9" s="280">
        <v>40</v>
      </c>
      <c r="D9" s="316"/>
      <c r="E9" s="295">
        <f>12*C9/100</f>
        <v>4.8</v>
      </c>
      <c r="F9" s="295">
        <f>2.9*C9/100</f>
        <v>1.1599999999999999</v>
      </c>
      <c r="G9" s="295">
        <f>69.3*C9/100</f>
        <v>27.72</v>
      </c>
      <c r="H9" s="357"/>
      <c r="I9" s="284">
        <v>0</v>
      </c>
      <c r="J9" s="284">
        <f t="shared" ref="J9:J14" si="1">I9*B9/1000</f>
        <v>0</v>
      </c>
      <c r="K9" s="270"/>
      <c r="L9" s="291"/>
      <c r="M9" s="291"/>
      <c r="N9" s="291"/>
      <c r="O9" s="292"/>
      <c r="P9" s="292"/>
      <c r="Q9" s="291"/>
      <c r="R9" s="291"/>
      <c r="S9" s="385"/>
      <c r="T9" s="385"/>
      <c r="U9" s="382"/>
      <c r="V9" s="382"/>
      <c r="W9" s="382"/>
      <c r="X9" s="382"/>
      <c r="Y9" s="382"/>
      <c r="Z9" s="382"/>
      <c r="AA9" s="382"/>
      <c r="AB9" s="382"/>
      <c r="AC9" s="382"/>
      <c r="AD9" s="382"/>
      <c r="AE9" s="382"/>
    </row>
    <row r="10" spans="1:31" ht="26.1" customHeight="1">
      <c r="A10" s="279" t="s">
        <v>30</v>
      </c>
      <c r="B10" s="286">
        <v>100</v>
      </c>
      <c r="C10" s="286">
        <v>100</v>
      </c>
      <c r="D10" s="287"/>
      <c r="E10" s="295">
        <f>2.8*C10/100</f>
        <v>2.8</v>
      </c>
      <c r="F10" s="295">
        <f>3.2*C10/100</f>
        <v>3.2</v>
      </c>
      <c r="G10" s="295">
        <f>4.7*C10/100</f>
        <v>4.7</v>
      </c>
      <c r="H10" s="314"/>
      <c r="I10" s="290">
        <v>0</v>
      </c>
      <c r="J10" s="284">
        <f t="shared" si="1"/>
        <v>0</v>
      </c>
      <c r="K10" s="306"/>
      <c r="L10" s="291"/>
      <c r="M10" s="291"/>
      <c r="N10" s="291"/>
      <c r="O10" s="292"/>
      <c r="P10" s="292"/>
      <c r="Q10" s="291"/>
      <c r="R10" s="291"/>
      <c r="S10" s="385"/>
      <c r="T10" s="385"/>
      <c r="U10" s="382"/>
      <c r="V10" s="382"/>
      <c r="W10" s="382"/>
      <c r="X10" s="382"/>
      <c r="Y10" s="382"/>
      <c r="Z10" s="382"/>
      <c r="AA10" s="382"/>
      <c r="AB10" s="382"/>
      <c r="AC10" s="382"/>
      <c r="AD10" s="382"/>
      <c r="AE10" s="382"/>
    </row>
    <row r="11" spans="1:31" ht="26.1" customHeight="1">
      <c r="A11" s="293" t="s">
        <v>31</v>
      </c>
      <c r="B11" s="165">
        <v>4</v>
      </c>
      <c r="C11" s="165">
        <v>4</v>
      </c>
      <c r="D11" s="165"/>
      <c r="E11" s="295">
        <f>0.3*C11/100</f>
        <v>1.2E-2</v>
      </c>
      <c r="F11" s="295">
        <f>0*C11/100</f>
        <v>0</v>
      </c>
      <c r="G11" s="295">
        <f>99.5*C11/100</f>
        <v>3.98</v>
      </c>
      <c r="H11" s="320"/>
      <c r="I11" s="284">
        <v>0</v>
      </c>
      <c r="J11" s="284">
        <f t="shared" si="1"/>
        <v>0</v>
      </c>
      <c r="K11" s="278"/>
      <c r="L11" s="292"/>
      <c r="M11" s="292"/>
      <c r="N11" s="292"/>
      <c r="O11" s="292"/>
      <c r="P11" s="292"/>
      <c r="Q11" s="292"/>
      <c r="R11" s="292"/>
      <c r="S11" s="385"/>
      <c r="T11" s="385"/>
      <c r="U11" s="382"/>
      <c r="V11" s="382"/>
      <c r="W11" s="382"/>
      <c r="X11" s="382"/>
      <c r="Y11" s="382"/>
      <c r="Z11" s="382"/>
      <c r="AA11" s="382"/>
      <c r="AB11" s="382"/>
      <c r="AC11" s="382"/>
      <c r="AD11" s="382"/>
      <c r="AE11" s="382"/>
    </row>
    <row r="12" spans="1:31" ht="26.1" customHeight="1">
      <c r="A12" s="279" t="s">
        <v>32</v>
      </c>
      <c r="B12" s="286">
        <v>1.04</v>
      </c>
      <c r="C12" s="286">
        <v>1.04</v>
      </c>
      <c r="D12" s="451"/>
      <c r="E12" s="277"/>
      <c r="F12" s="282"/>
      <c r="G12" s="282"/>
      <c r="H12" s="282"/>
      <c r="I12" s="284">
        <v>0</v>
      </c>
      <c r="J12" s="284">
        <f t="shared" si="1"/>
        <v>0</v>
      </c>
      <c r="K12" s="284"/>
      <c r="L12" s="284"/>
      <c r="M12" s="284"/>
      <c r="N12" s="284"/>
      <c r="O12" s="284"/>
      <c r="P12" s="284"/>
      <c r="Q12" s="284"/>
      <c r="R12" s="284"/>
      <c r="S12" s="385"/>
      <c r="T12" s="385"/>
      <c r="U12" s="382"/>
      <c r="V12" s="382"/>
      <c r="W12" s="382"/>
      <c r="X12" s="382"/>
      <c r="Y12" s="382"/>
      <c r="Z12" s="382"/>
      <c r="AA12" s="382"/>
      <c r="AB12" s="382"/>
      <c r="AC12" s="382"/>
      <c r="AD12" s="382"/>
      <c r="AE12" s="382"/>
    </row>
    <row r="13" spans="1:31" ht="26.1" customHeight="1">
      <c r="A13" s="293" t="s">
        <v>33</v>
      </c>
      <c r="B13" s="165">
        <v>5</v>
      </c>
      <c r="C13" s="165">
        <v>5</v>
      </c>
      <c r="D13" s="165"/>
      <c r="E13" s="288">
        <f>0.6*C13/100</f>
        <v>0.03</v>
      </c>
      <c r="F13" s="288">
        <f>82.5*C13/100</f>
        <v>4.125</v>
      </c>
      <c r="G13" s="288">
        <f>0.9*C13/100</f>
        <v>4.4999999999999998E-2</v>
      </c>
      <c r="H13" s="320"/>
      <c r="I13" s="284">
        <v>0</v>
      </c>
      <c r="J13" s="284">
        <f t="shared" si="1"/>
        <v>0</v>
      </c>
      <c r="K13" s="301"/>
      <c r="L13" s="291"/>
      <c r="M13" s="291"/>
      <c r="N13" s="291"/>
      <c r="O13" s="292"/>
      <c r="P13" s="292"/>
      <c r="Q13" s="291"/>
      <c r="R13" s="291"/>
      <c r="S13" s="385"/>
      <c r="T13" s="385"/>
      <c r="U13" s="382"/>
      <c r="V13" s="382"/>
      <c r="W13" s="382"/>
      <c r="X13" s="382"/>
      <c r="Y13" s="382"/>
      <c r="Z13" s="382"/>
      <c r="AA13" s="382"/>
      <c r="AB13" s="382"/>
      <c r="AC13" s="382"/>
      <c r="AD13" s="382"/>
      <c r="AE13" s="382"/>
    </row>
    <row r="14" spans="1:31" ht="26.1" customHeight="1">
      <c r="A14" s="293" t="s">
        <v>29</v>
      </c>
      <c r="B14" s="165">
        <v>68</v>
      </c>
      <c r="C14" s="165">
        <v>68</v>
      </c>
      <c r="D14" s="165"/>
      <c r="E14" s="288"/>
      <c r="F14" s="288"/>
      <c r="G14" s="288"/>
      <c r="H14" s="320"/>
      <c r="I14" s="284"/>
      <c r="J14" s="284">
        <f t="shared" si="1"/>
        <v>0</v>
      </c>
      <c r="K14" s="301"/>
      <c r="L14" s="291"/>
      <c r="M14" s="291"/>
      <c r="N14" s="291"/>
      <c r="O14" s="292"/>
      <c r="P14" s="292"/>
      <c r="Q14" s="291"/>
      <c r="R14" s="291"/>
      <c r="S14" s="385"/>
      <c r="T14" s="385"/>
      <c r="U14" s="382"/>
      <c r="V14" s="382"/>
      <c r="W14" s="382"/>
      <c r="X14" s="382"/>
      <c r="Y14" s="382"/>
      <c r="Z14" s="382"/>
      <c r="AA14" s="382"/>
      <c r="AB14" s="382"/>
      <c r="AC14" s="382"/>
      <c r="AD14" s="382"/>
      <c r="AE14" s="382"/>
    </row>
    <row r="15" spans="1:31" ht="26.1" customHeight="1">
      <c r="A15" s="631" t="s">
        <v>267</v>
      </c>
      <c r="B15" s="631"/>
      <c r="C15" s="631"/>
      <c r="D15" s="296" t="s">
        <v>268</v>
      </c>
      <c r="E15" s="276">
        <f>E16+E17</f>
        <v>1.93</v>
      </c>
      <c r="F15" s="276">
        <f>F16+F17</f>
        <v>4.3499999999999996</v>
      </c>
      <c r="G15" s="276">
        <f>G16+G17</f>
        <v>12.145</v>
      </c>
      <c r="H15" s="297">
        <f>E15*4+F15*9+G15*4</f>
        <v>95.449999999999989</v>
      </c>
      <c r="I15" s="278"/>
      <c r="J15" s="354">
        <f>J16+J17</f>
        <v>0</v>
      </c>
      <c r="K15" s="278">
        <v>0</v>
      </c>
      <c r="L15" s="278">
        <v>0.03</v>
      </c>
      <c r="M15" s="278">
        <v>65.05</v>
      </c>
      <c r="N15" s="278">
        <v>0.48</v>
      </c>
      <c r="O15" s="278">
        <v>7.94</v>
      </c>
      <c r="P15" s="278">
        <v>23.59</v>
      </c>
      <c r="Q15" s="278">
        <v>4.6399999999999997</v>
      </c>
      <c r="R15" s="278">
        <v>0.38</v>
      </c>
      <c r="S15" s="385"/>
      <c r="T15" s="385"/>
      <c r="U15" s="382"/>
      <c r="V15" s="382"/>
      <c r="W15" s="382"/>
      <c r="X15" s="382"/>
      <c r="Y15" s="382"/>
      <c r="Z15" s="382"/>
      <c r="AA15" s="382"/>
      <c r="AB15" s="382"/>
      <c r="AC15" s="382"/>
      <c r="AD15" s="382"/>
      <c r="AE15" s="382"/>
    </row>
    <row r="16" spans="1:31" ht="26.1" customHeight="1">
      <c r="A16" s="293" t="s">
        <v>36</v>
      </c>
      <c r="B16" s="165">
        <v>25</v>
      </c>
      <c r="C16" s="165">
        <v>25</v>
      </c>
      <c r="D16" s="299"/>
      <c r="E16" s="295">
        <f>7.6*C16/100</f>
        <v>1.9</v>
      </c>
      <c r="F16" s="295">
        <f>0.9*C16/100</f>
        <v>0.22500000000000001</v>
      </c>
      <c r="G16" s="295">
        <f>48.4*C16/100</f>
        <v>12.1</v>
      </c>
      <c r="H16" s="359"/>
      <c r="I16" s="301">
        <v>0</v>
      </c>
      <c r="J16" s="301">
        <f>I16*B16/1000</f>
        <v>0</v>
      </c>
      <c r="K16" s="301"/>
      <c r="L16" s="301"/>
      <c r="M16" s="301"/>
      <c r="N16" s="301"/>
      <c r="O16" s="301"/>
      <c r="P16" s="301"/>
      <c r="Q16" s="301"/>
      <c r="R16" s="301"/>
      <c r="S16" s="385"/>
      <c r="T16" s="385"/>
      <c r="U16" s="382"/>
      <c r="V16" s="382"/>
      <c r="W16" s="382"/>
      <c r="X16" s="382"/>
      <c r="Y16" s="382"/>
      <c r="Z16" s="382"/>
      <c r="AA16" s="382"/>
      <c r="AB16" s="382"/>
      <c r="AC16" s="382"/>
      <c r="AD16" s="382"/>
      <c r="AE16" s="382"/>
    </row>
    <row r="17" spans="1:31" ht="26.1" customHeight="1">
      <c r="A17" s="293" t="s">
        <v>33</v>
      </c>
      <c r="B17" s="165">
        <v>5</v>
      </c>
      <c r="C17" s="165">
        <v>5</v>
      </c>
      <c r="D17" s="299"/>
      <c r="E17" s="288">
        <f>0.6*C17/100</f>
        <v>0.03</v>
      </c>
      <c r="F17" s="288">
        <f>82.5*C17/100</f>
        <v>4.125</v>
      </c>
      <c r="G17" s="288">
        <f>0.9*C17/100</f>
        <v>4.4999999999999998E-2</v>
      </c>
      <c r="H17" s="359"/>
      <c r="I17" s="301">
        <v>0</v>
      </c>
      <c r="J17" s="301">
        <f>I17*B17/1000</f>
        <v>0</v>
      </c>
      <c r="K17" s="301"/>
      <c r="L17" s="301"/>
      <c r="M17" s="301"/>
      <c r="N17" s="301"/>
      <c r="O17" s="301"/>
      <c r="P17" s="301"/>
      <c r="Q17" s="301"/>
      <c r="R17" s="301"/>
      <c r="S17" s="385"/>
      <c r="T17" s="385"/>
      <c r="U17" s="382"/>
      <c r="V17" s="382"/>
      <c r="W17" s="382"/>
      <c r="X17" s="382"/>
      <c r="Y17" s="382"/>
      <c r="Z17" s="382"/>
      <c r="AA17" s="382"/>
      <c r="AB17" s="382"/>
      <c r="AC17" s="382"/>
      <c r="AD17" s="382"/>
      <c r="AE17" s="382"/>
    </row>
    <row r="18" spans="1:31" ht="26.1" customHeight="1">
      <c r="A18" s="632" t="s">
        <v>209</v>
      </c>
      <c r="B18" s="632"/>
      <c r="C18" s="632"/>
      <c r="D18" s="275">
        <v>200</v>
      </c>
      <c r="E18" s="276">
        <f>E19+E20+E21</f>
        <v>3.331</v>
      </c>
      <c r="F18" s="276">
        <f>F19+F20+F21</f>
        <v>3.47</v>
      </c>
      <c r="G18" s="276">
        <f>G19+G20+G21</f>
        <v>17.152999999999999</v>
      </c>
      <c r="H18" s="297">
        <f>E18*4+F18*9+G18*4</f>
        <v>113.166</v>
      </c>
      <c r="I18" s="278"/>
      <c r="J18" s="354">
        <f>J19+J20+J21</f>
        <v>0</v>
      </c>
      <c r="K18" s="278">
        <v>0.68</v>
      </c>
      <c r="L18" s="278">
        <v>0.04</v>
      </c>
      <c r="M18" s="278">
        <v>15.6</v>
      </c>
      <c r="N18" s="278">
        <v>0</v>
      </c>
      <c r="O18" s="278">
        <v>137.68</v>
      </c>
      <c r="P18" s="278">
        <v>101.79</v>
      </c>
      <c r="Q18" s="278">
        <v>15.83</v>
      </c>
      <c r="R18" s="278">
        <v>0.15</v>
      </c>
      <c r="S18" s="385"/>
      <c r="T18" s="385"/>
      <c r="U18" s="382"/>
      <c r="V18" s="382"/>
      <c r="W18" s="382"/>
      <c r="X18" s="382"/>
      <c r="Y18" s="382"/>
      <c r="Z18" s="382"/>
      <c r="AA18" s="382"/>
      <c r="AB18" s="382"/>
      <c r="AC18" s="382"/>
      <c r="AD18" s="382"/>
      <c r="AE18" s="382"/>
    </row>
    <row r="19" spans="1:31" ht="17.25" customHeight="1">
      <c r="A19" s="315" t="s">
        <v>269</v>
      </c>
      <c r="B19" s="373">
        <v>1.8</v>
      </c>
      <c r="C19" s="373">
        <v>1.8</v>
      </c>
      <c r="D19" s="287"/>
      <c r="E19" s="295">
        <f>27.5*C19/100</f>
        <v>0.495</v>
      </c>
      <c r="F19" s="295">
        <f>15*C19/100</f>
        <v>0.27</v>
      </c>
      <c r="G19" s="295">
        <f>28.5*C19/100</f>
        <v>0.51300000000000001</v>
      </c>
      <c r="H19" s="314"/>
      <c r="I19" s="307">
        <v>0</v>
      </c>
      <c r="J19" s="307">
        <f>I19*B19/1000</f>
        <v>0</v>
      </c>
      <c r="K19" s="307"/>
      <c r="L19" s="291"/>
      <c r="M19" s="291"/>
      <c r="N19" s="291"/>
      <c r="O19" s="292"/>
      <c r="P19" s="292"/>
      <c r="Q19" s="291"/>
      <c r="R19" s="291"/>
      <c r="S19" s="385"/>
      <c r="T19" s="385"/>
      <c r="U19" s="382"/>
      <c r="V19" s="382"/>
      <c r="W19" s="382"/>
      <c r="X19" s="382"/>
      <c r="Y19" s="382"/>
      <c r="Z19" s="382"/>
      <c r="AA19" s="382"/>
      <c r="AB19" s="382"/>
      <c r="AC19" s="382"/>
      <c r="AD19" s="382"/>
      <c r="AE19" s="382"/>
    </row>
    <row r="20" spans="1:31" ht="16.5" customHeight="1">
      <c r="A20" s="315" t="s">
        <v>30</v>
      </c>
      <c r="B20" s="287">
        <v>100</v>
      </c>
      <c r="C20" s="287">
        <v>100</v>
      </c>
      <c r="D20" s="287"/>
      <c r="E20" s="295">
        <f>2.8*C20/100</f>
        <v>2.8</v>
      </c>
      <c r="F20" s="295">
        <f>3.2*C20/100</f>
        <v>3.2</v>
      </c>
      <c r="G20" s="295">
        <f>4.7*C20/100</f>
        <v>4.7</v>
      </c>
      <c r="H20" s="314"/>
      <c r="I20" s="290">
        <v>0</v>
      </c>
      <c r="J20" s="307">
        <f>I20*B20/1000</f>
        <v>0</v>
      </c>
      <c r="K20" s="307"/>
      <c r="L20" s="397"/>
      <c r="M20" s="397"/>
      <c r="N20" s="397"/>
      <c r="O20" s="398"/>
      <c r="P20" s="398"/>
      <c r="Q20" s="397"/>
      <c r="R20" s="397"/>
      <c r="S20" s="385"/>
      <c r="T20" s="385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</row>
    <row r="21" spans="1:31" ht="18.75" customHeight="1">
      <c r="A21" s="293" t="s">
        <v>31</v>
      </c>
      <c r="B21" s="165">
        <v>12</v>
      </c>
      <c r="C21" s="165">
        <v>12</v>
      </c>
      <c r="D21" s="165"/>
      <c r="E21" s="295">
        <f>0.3*C21/100</f>
        <v>3.5999999999999997E-2</v>
      </c>
      <c r="F21" s="295">
        <f>0*C21/100</f>
        <v>0</v>
      </c>
      <c r="G21" s="295">
        <f>99.5*C21/100</f>
        <v>11.94</v>
      </c>
      <c r="H21" s="288"/>
      <c r="I21" s="284">
        <v>0</v>
      </c>
      <c r="J21" s="307">
        <f>I21*B21/1000</f>
        <v>0</v>
      </c>
      <c r="K21" s="301"/>
      <c r="L21" s="301"/>
      <c r="M21" s="301"/>
      <c r="N21" s="301"/>
      <c r="O21" s="301"/>
      <c r="P21" s="301"/>
      <c r="Q21" s="301"/>
      <c r="R21" s="301"/>
      <c r="S21" s="385"/>
      <c r="T21" s="385"/>
      <c r="U21" s="382"/>
      <c r="V21" s="382"/>
      <c r="W21" s="382"/>
      <c r="X21" s="382"/>
      <c r="Y21" s="382"/>
      <c r="Z21" s="382"/>
      <c r="AA21" s="382"/>
      <c r="AB21" s="382"/>
      <c r="AC21" s="382"/>
      <c r="AD21" s="382"/>
      <c r="AE21" s="382"/>
    </row>
    <row r="22" spans="1:31" ht="26.1" customHeight="1">
      <c r="A22" s="633" t="s">
        <v>41</v>
      </c>
      <c r="B22" s="633"/>
      <c r="C22" s="633"/>
      <c r="D22" s="308">
        <v>30</v>
      </c>
      <c r="E22" s="276">
        <f>6.6*D22/100</f>
        <v>1.98</v>
      </c>
      <c r="F22" s="276">
        <f>1.1*D22/100</f>
        <v>0.33</v>
      </c>
      <c r="G22" s="276">
        <f>41*D22/100</f>
        <v>12.3</v>
      </c>
      <c r="H22" s="271">
        <f>E22*4+F22*9+G22*4</f>
        <v>60.09</v>
      </c>
      <c r="I22" s="278">
        <v>0</v>
      </c>
      <c r="J22" s="354">
        <f>I22*D22/1000</f>
        <v>0</v>
      </c>
      <c r="K22" s="278">
        <v>0</v>
      </c>
      <c r="L22" s="278">
        <v>3.3333333333333298E-2</v>
      </c>
      <c r="M22" s="278">
        <v>0</v>
      </c>
      <c r="N22" s="278">
        <v>0.32</v>
      </c>
      <c r="O22" s="278">
        <v>7</v>
      </c>
      <c r="P22" s="278">
        <v>31</v>
      </c>
      <c r="Q22" s="278">
        <v>8.1999999999999993</v>
      </c>
      <c r="R22" s="278">
        <v>0.57999999999999996</v>
      </c>
      <c r="S22" s="385"/>
      <c r="T22" s="385"/>
      <c r="U22" s="382"/>
      <c r="V22" s="382"/>
      <c r="W22" s="382"/>
      <c r="X22" s="382"/>
      <c r="Y22" s="382"/>
      <c r="Z22" s="382"/>
      <c r="AA22" s="382"/>
      <c r="AB22" s="382"/>
      <c r="AC22" s="382"/>
      <c r="AD22" s="382"/>
      <c r="AE22" s="382"/>
    </row>
    <row r="23" spans="1:31" ht="26.1" customHeight="1">
      <c r="A23" s="633" t="s">
        <v>42</v>
      </c>
      <c r="B23" s="633"/>
      <c r="C23" s="633"/>
      <c r="D23" s="308">
        <v>30</v>
      </c>
      <c r="E23" s="276">
        <f>7.6*D23/100</f>
        <v>2.2799999999999998</v>
      </c>
      <c r="F23" s="276">
        <f>0.9*D23/100</f>
        <v>0.27</v>
      </c>
      <c r="G23" s="276">
        <f>48.4*D23/100</f>
        <v>14.52</v>
      </c>
      <c r="H23" s="271">
        <f>E23*4+F23*9+G23*4</f>
        <v>69.63</v>
      </c>
      <c r="I23" s="284">
        <v>0</v>
      </c>
      <c r="J23" s="354">
        <f>I23*D23/1000</f>
        <v>0</v>
      </c>
      <c r="K23" s="278">
        <v>0</v>
      </c>
      <c r="L23" s="278">
        <v>0.02</v>
      </c>
      <c r="M23" s="278">
        <v>0</v>
      </c>
      <c r="N23" s="278">
        <v>0.03</v>
      </c>
      <c r="O23" s="278">
        <v>2.99</v>
      </c>
      <c r="P23" s="278">
        <v>13</v>
      </c>
      <c r="Q23" s="278">
        <v>2.74</v>
      </c>
      <c r="R23" s="278">
        <v>0.31</v>
      </c>
      <c r="S23" s="385"/>
      <c r="T23" s="385"/>
      <c r="U23" s="382"/>
      <c r="V23" s="382"/>
      <c r="W23" s="382"/>
      <c r="X23" s="382"/>
      <c r="Y23" s="382"/>
      <c r="Z23" s="382"/>
      <c r="AA23" s="382"/>
      <c r="AB23" s="382"/>
      <c r="AC23" s="382"/>
      <c r="AD23" s="382"/>
      <c r="AE23" s="382"/>
    </row>
    <row r="24" spans="1:31" ht="29.25" customHeight="1">
      <c r="A24" s="628" t="s">
        <v>43</v>
      </c>
      <c r="B24" s="628"/>
      <c r="C24" s="628"/>
      <c r="D24" s="628"/>
      <c r="E24" s="265">
        <f>E37+E50+E70+E76+E81+E84+E85+E86</f>
        <v>36.117328399999998</v>
      </c>
      <c r="F24" s="265">
        <f>F37+F50+F70+F76+F81+F84+F85+F86</f>
        <v>38.700000000000003</v>
      </c>
      <c r="G24" s="265">
        <f>G37+G50+G70+G76+G81+G84+G85+G86</f>
        <v>108.49469900000001</v>
      </c>
      <c r="H24" s="265">
        <f>H37+H61+H70+H76+H81+H84+H85+H86</f>
        <v>793.2932775999999</v>
      </c>
      <c r="I24" s="584"/>
      <c r="J24" s="272">
        <f>J38+J62+J71+J76+J81+J84+J85+J86</f>
        <v>0</v>
      </c>
      <c r="K24" s="261">
        <f t="shared" ref="K24:R24" si="2">K38+K51+K71+K76+K81+K84+K85+K86</f>
        <v>27.152871794871793</v>
      </c>
      <c r="L24" s="261">
        <f t="shared" si="2"/>
        <v>0.50256410256410255</v>
      </c>
      <c r="M24" s="261">
        <f t="shared" si="2"/>
        <v>99.11</v>
      </c>
      <c r="N24" s="261">
        <f t="shared" si="2"/>
        <v>5.5361538461538462</v>
      </c>
      <c r="O24" s="261">
        <f t="shared" si="2"/>
        <v>151.05076923076919</v>
      </c>
      <c r="P24" s="261">
        <f t="shared" si="2"/>
        <v>701.43769230769226</v>
      </c>
      <c r="Q24" s="261">
        <f t="shared" si="2"/>
        <v>174.7007692307692</v>
      </c>
      <c r="R24" s="261">
        <f t="shared" si="2"/>
        <v>7.4499999999999993</v>
      </c>
      <c r="S24" s="385"/>
      <c r="T24" s="385"/>
      <c r="U24" s="382"/>
      <c r="V24" s="382"/>
      <c r="W24" s="382"/>
      <c r="X24" s="382"/>
      <c r="Y24" s="382"/>
      <c r="Z24" s="382"/>
      <c r="AA24" s="382"/>
      <c r="AB24" s="382"/>
      <c r="AC24" s="382"/>
      <c r="AD24" s="382"/>
      <c r="AE24" s="382"/>
    </row>
    <row r="25" spans="1:31" ht="0.75" hidden="1" customHeight="1">
      <c r="A25" s="630"/>
      <c r="B25" s="630"/>
      <c r="C25" s="630"/>
      <c r="D25" s="275"/>
      <c r="E25" s="276"/>
      <c r="F25" s="276"/>
      <c r="G25" s="276"/>
      <c r="H25" s="309"/>
      <c r="I25" s="263"/>
      <c r="J25" s="263"/>
      <c r="K25" s="278"/>
      <c r="L25" s="278"/>
      <c r="M25" s="278"/>
      <c r="N25" s="278"/>
      <c r="O25" s="278"/>
      <c r="P25" s="278"/>
      <c r="Q25" s="278"/>
      <c r="R25" s="278"/>
      <c r="S25" s="385"/>
      <c r="T25" s="385"/>
      <c r="U25" s="382"/>
      <c r="V25" s="382"/>
      <c r="W25" s="382"/>
      <c r="X25" s="382"/>
      <c r="Y25" s="382"/>
      <c r="Z25" s="382"/>
      <c r="AA25" s="382"/>
      <c r="AB25" s="382"/>
      <c r="AC25" s="382"/>
      <c r="AD25" s="382"/>
      <c r="AE25" s="382"/>
    </row>
    <row r="26" spans="1:31" s="69" customFormat="1" ht="25.5" hidden="1" customHeight="1">
      <c r="A26" s="279"/>
      <c r="B26" s="286"/>
      <c r="C26" s="280"/>
      <c r="D26" s="280"/>
      <c r="E26" s="288"/>
      <c r="F26" s="288"/>
      <c r="G26" s="288"/>
      <c r="H26" s="320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85"/>
      <c r="T26" s="396"/>
      <c r="U26" s="382"/>
      <c r="V26" s="382"/>
      <c r="W26" s="382"/>
      <c r="X26" s="382"/>
      <c r="Y26" s="382"/>
      <c r="Z26" s="382"/>
      <c r="AA26" s="382"/>
      <c r="AB26" s="382"/>
      <c r="AC26" s="303"/>
      <c r="AD26" s="303"/>
      <c r="AE26" s="303"/>
    </row>
    <row r="27" spans="1:31" ht="25.5" hidden="1" customHeight="1">
      <c r="A27" s="342"/>
      <c r="B27" s="317"/>
      <c r="C27" s="316"/>
      <c r="D27" s="316"/>
      <c r="E27" s="295"/>
      <c r="F27" s="295"/>
      <c r="G27" s="295"/>
      <c r="H27" s="357"/>
      <c r="I27" s="284"/>
      <c r="J27" s="284"/>
      <c r="K27" s="270"/>
      <c r="L27" s="284"/>
      <c r="M27" s="284"/>
      <c r="N27" s="284"/>
      <c r="O27" s="284"/>
      <c r="P27" s="284"/>
      <c r="Q27" s="284"/>
      <c r="R27" s="270"/>
      <c r="S27" s="385"/>
      <c r="T27" s="385"/>
      <c r="U27" s="382"/>
      <c r="V27" s="382"/>
      <c r="W27" s="382"/>
      <c r="X27" s="382"/>
      <c r="Y27" s="382"/>
      <c r="Z27" s="382"/>
      <c r="AA27" s="382"/>
      <c r="AB27" s="382"/>
      <c r="AC27" s="382"/>
      <c r="AD27" s="382"/>
      <c r="AE27" s="382"/>
    </row>
    <row r="28" spans="1:31" s="69" customFormat="1" ht="25.5" hidden="1" customHeight="1">
      <c r="A28" s="279"/>
      <c r="B28" s="286"/>
      <c r="C28" s="280"/>
      <c r="D28" s="280"/>
      <c r="E28" s="318"/>
      <c r="F28" s="318"/>
      <c r="G28" s="318"/>
      <c r="H28" s="283"/>
      <c r="I28" s="301"/>
      <c r="J28" s="301"/>
      <c r="K28" s="284"/>
      <c r="L28" s="284"/>
      <c r="M28" s="284"/>
      <c r="N28" s="284"/>
      <c r="O28" s="284"/>
      <c r="P28" s="284"/>
      <c r="Q28" s="284"/>
      <c r="R28" s="284"/>
      <c r="S28" s="385"/>
      <c r="T28" s="396"/>
      <c r="U28" s="382"/>
      <c r="V28" s="382"/>
      <c r="W28" s="382"/>
      <c r="X28" s="382"/>
      <c r="Y28" s="382"/>
      <c r="Z28" s="382"/>
      <c r="AA28" s="382"/>
      <c r="AB28" s="382"/>
      <c r="AC28" s="303"/>
      <c r="AD28" s="303"/>
      <c r="AE28" s="303"/>
    </row>
    <row r="29" spans="1:31" s="69" customFormat="1" ht="25.5" hidden="1" customHeight="1">
      <c r="A29" s="279"/>
      <c r="B29" s="317"/>
      <c r="C29" s="316"/>
      <c r="D29" s="316"/>
      <c r="E29" s="295"/>
      <c r="F29" s="295"/>
      <c r="G29" s="295"/>
      <c r="H29" s="357"/>
      <c r="I29" s="270"/>
      <c r="J29" s="270"/>
      <c r="K29" s="270"/>
      <c r="L29" s="284"/>
      <c r="M29" s="284"/>
      <c r="N29" s="284"/>
      <c r="O29" s="284"/>
      <c r="P29" s="284"/>
      <c r="Q29" s="284"/>
      <c r="R29" s="270"/>
      <c r="S29" s="385"/>
      <c r="T29" s="396"/>
      <c r="U29" s="382"/>
      <c r="V29" s="382"/>
      <c r="W29" s="382"/>
      <c r="X29" s="382"/>
      <c r="Y29" s="382"/>
      <c r="Z29" s="382"/>
      <c r="AA29" s="382"/>
      <c r="AB29" s="382"/>
      <c r="AC29" s="303"/>
      <c r="AD29" s="303"/>
      <c r="AE29" s="303"/>
    </row>
    <row r="30" spans="1:31" s="73" customFormat="1" ht="25.5" hidden="1" customHeight="1">
      <c r="A30" s="293"/>
      <c r="B30" s="294"/>
      <c r="C30" s="294"/>
      <c r="D30" s="165"/>
      <c r="E30" s="288"/>
      <c r="F30" s="288"/>
      <c r="G30" s="288"/>
      <c r="H30" s="277"/>
      <c r="I30" s="284"/>
      <c r="J30" s="284"/>
      <c r="K30" s="431"/>
      <c r="L30" s="431"/>
      <c r="M30" s="431"/>
      <c r="N30" s="431"/>
      <c r="O30" s="431"/>
      <c r="P30" s="431"/>
      <c r="Q30" s="431"/>
      <c r="R30" s="431"/>
      <c r="S30" s="385"/>
      <c r="T30" s="396"/>
      <c r="U30" s="382"/>
      <c r="V30" s="382"/>
      <c r="W30" s="382"/>
      <c r="X30" s="382"/>
      <c r="Y30" s="382"/>
      <c r="Z30" s="382"/>
      <c r="AA30" s="382"/>
      <c r="AB30" s="382"/>
      <c r="AC30" s="303"/>
      <c r="AD30" s="303"/>
      <c r="AE30" s="303"/>
    </row>
    <row r="31" spans="1:31" s="69" customFormat="1" ht="25.5" hidden="1" customHeight="1">
      <c r="A31" s="293"/>
      <c r="B31" s="165"/>
      <c r="C31" s="165"/>
      <c r="D31" s="165"/>
      <c r="E31" s="288"/>
      <c r="F31" s="288"/>
      <c r="G31" s="288"/>
      <c r="H31" s="359"/>
      <c r="I31" s="301"/>
      <c r="J31" s="301"/>
      <c r="K31" s="431"/>
      <c r="L31" s="431"/>
      <c r="M31" s="431"/>
      <c r="N31" s="431"/>
      <c r="O31" s="431"/>
      <c r="P31" s="431"/>
      <c r="Q31" s="431"/>
      <c r="R31" s="431"/>
      <c r="S31" s="385"/>
      <c r="T31" s="396"/>
      <c r="U31" s="382"/>
      <c r="V31" s="382"/>
      <c r="W31" s="382"/>
      <c r="X31" s="382"/>
      <c r="Y31" s="382"/>
      <c r="Z31" s="382"/>
      <c r="AA31" s="382"/>
      <c r="AB31" s="382"/>
      <c r="AC31" s="303"/>
      <c r="AD31" s="303"/>
      <c r="AE31" s="303"/>
    </row>
    <row r="32" spans="1:31" ht="25.5" hidden="1" customHeight="1">
      <c r="A32" s="468"/>
      <c r="B32" s="317"/>
      <c r="C32" s="316"/>
      <c r="D32" s="467"/>
      <c r="E32" s="390"/>
      <c r="F32" s="390"/>
      <c r="G32" s="390"/>
      <c r="H32" s="390"/>
      <c r="I32" s="270"/>
      <c r="J32" s="270"/>
      <c r="K32" s="390"/>
      <c r="L32" s="390"/>
      <c r="M32" s="390"/>
      <c r="N32" s="390"/>
      <c r="O32" s="390"/>
      <c r="P32" s="390"/>
      <c r="Q32" s="390"/>
      <c r="R32" s="390"/>
      <c r="S32" s="385"/>
      <c r="T32" s="385"/>
      <c r="U32" s="382"/>
      <c r="V32" s="382"/>
      <c r="W32" s="382"/>
      <c r="X32" s="382"/>
      <c r="Y32" s="382"/>
      <c r="Z32" s="382"/>
      <c r="AA32" s="382"/>
      <c r="AB32" s="382"/>
      <c r="AC32" s="382"/>
      <c r="AD32" s="382"/>
      <c r="AE32" s="382"/>
    </row>
    <row r="33" spans="1:31" s="69" customFormat="1" ht="25.5" hidden="1" customHeight="1">
      <c r="A33" s="468"/>
      <c r="B33" s="317"/>
      <c r="C33" s="316"/>
      <c r="D33" s="467"/>
      <c r="E33" s="390"/>
      <c r="F33" s="390"/>
      <c r="G33" s="390"/>
      <c r="H33" s="390"/>
      <c r="I33" s="270"/>
      <c r="J33" s="270"/>
      <c r="K33" s="390"/>
      <c r="L33" s="390"/>
      <c r="M33" s="390"/>
      <c r="N33" s="390"/>
      <c r="O33" s="390"/>
      <c r="P33" s="390"/>
      <c r="Q33" s="295"/>
      <c r="R33" s="295"/>
      <c r="S33" s="385"/>
      <c r="T33" s="396"/>
      <c r="U33" s="382"/>
      <c r="V33" s="382"/>
      <c r="W33" s="382"/>
      <c r="X33" s="382"/>
      <c r="Y33" s="382"/>
      <c r="Z33" s="382"/>
      <c r="AA33" s="382"/>
      <c r="AB33" s="382"/>
      <c r="AC33" s="303"/>
      <c r="AD33" s="303"/>
      <c r="AE33" s="303"/>
    </row>
    <row r="34" spans="1:31" s="69" customFormat="1" ht="25.5" hidden="1" customHeight="1">
      <c r="A34" s="342"/>
      <c r="B34" s="317"/>
      <c r="C34" s="316"/>
      <c r="D34" s="467"/>
      <c r="E34" s="390"/>
      <c r="F34" s="390"/>
      <c r="G34" s="390"/>
      <c r="H34" s="390"/>
      <c r="I34" s="270"/>
      <c r="J34" s="270"/>
      <c r="K34" s="270"/>
      <c r="L34" s="270"/>
      <c r="M34" s="270"/>
      <c r="N34" s="270"/>
      <c r="O34" s="270"/>
      <c r="P34" s="270"/>
      <c r="Q34" s="295"/>
      <c r="R34" s="295"/>
      <c r="S34" s="385"/>
      <c r="T34" s="396"/>
      <c r="U34" s="382"/>
      <c r="V34" s="382"/>
      <c r="W34" s="382"/>
      <c r="X34" s="382"/>
      <c r="Y34" s="382"/>
      <c r="Z34" s="382"/>
      <c r="AA34" s="382"/>
      <c r="AB34" s="382"/>
      <c r="AC34" s="303"/>
      <c r="AD34" s="303"/>
      <c r="AE34" s="303"/>
    </row>
    <row r="35" spans="1:31" ht="20.25" hidden="1" customHeight="1">
      <c r="A35" s="468"/>
      <c r="B35" s="316"/>
      <c r="C35" s="316"/>
      <c r="D35" s="467"/>
      <c r="E35" s="390"/>
      <c r="F35" s="390"/>
      <c r="G35" s="390"/>
      <c r="H35" s="390"/>
      <c r="I35" s="270"/>
      <c r="J35" s="270"/>
      <c r="K35" s="270"/>
      <c r="L35" s="270"/>
      <c r="M35" s="270"/>
      <c r="N35" s="270"/>
      <c r="O35" s="270"/>
      <c r="P35" s="270"/>
      <c r="Q35" s="295"/>
      <c r="R35" s="295"/>
      <c r="S35" s="385"/>
      <c r="T35" s="385"/>
      <c r="U35" s="382"/>
      <c r="V35" s="382"/>
      <c r="W35" s="382"/>
      <c r="X35" s="382"/>
      <c r="Y35" s="382"/>
      <c r="Z35" s="382"/>
      <c r="AA35" s="382"/>
      <c r="AB35" s="382"/>
      <c r="AC35" s="382"/>
      <c r="AD35" s="382"/>
      <c r="AE35" s="382"/>
    </row>
    <row r="36" spans="1:31" s="69" customFormat="1" ht="22.5" hidden="1" customHeight="1">
      <c r="A36" s="468"/>
      <c r="B36" s="375"/>
      <c r="C36" s="316"/>
      <c r="D36" s="316"/>
      <c r="E36" s="390"/>
      <c r="F36" s="390"/>
      <c r="G36" s="390"/>
      <c r="H36" s="390"/>
      <c r="I36" s="270"/>
      <c r="J36" s="270"/>
      <c r="K36" s="295"/>
      <c r="L36" s="295"/>
      <c r="M36" s="295"/>
      <c r="N36" s="295"/>
      <c r="O36" s="295"/>
      <c r="P36" s="295"/>
      <c r="Q36" s="295"/>
      <c r="R36" s="295"/>
      <c r="S36" s="385"/>
      <c r="T36" s="396"/>
      <c r="U36" s="382"/>
      <c r="V36" s="382"/>
      <c r="W36" s="382"/>
      <c r="X36" s="382"/>
      <c r="Y36" s="382"/>
      <c r="Z36" s="382"/>
      <c r="AA36" s="382"/>
      <c r="AB36" s="382"/>
      <c r="AC36" s="303"/>
      <c r="AD36" s="303"/>
      <c r="AE36" s="303"/>
    </row>
    <row r="37" spans="1:31" s="69" customFormat="1" ht="22.5" customHeight="1">
      <c r="A37" s="268"/>
      <c r="B37" s="433"/>
      <c r="C37" s="433"/>
      <c r="D37" s="269"/>
      <c r="E37" s="270">
        <f>E38-(E38*6/100)</f>
        <v>5.1191083999999991</v>
      </c>
      <c r="F37" s="270">
        <f>F38-(F38*12/100)</f>
        <v>6.2928800000000003</v>
      </c>
      <c r="G37" s="270">
        <f>G38-(G38*9/100)</f>
        <v>19.513675999999997</v>
      </c>
      <c r="H37" s="329">
        <f>E37*4+F37*9+G37*4</f>
        <v>155.16705759999996</v>
      </c>
      <c r="I37" s="270"/>
      <c r="J37" s="270"/>
      <c r="K37" s="295"/>
      <c r="L37" s="295"/>
      <c r="M37" s="295"/>
      <c r="N37" s="295"/>
      <c r="O37" s="295"/>
      <c r="P37" s="295"/>
      <c r="Q37" s="295"/>
      <c r="R37" s="295"/>
      <c r="S37" s="385"/>
      <c r="T37" s="396"/>
      <c r="U37" s="382"/>
      <c r="V37" s="382"/>
      <c r="W37" s="382"/>
      <c r="X37" s="382"/>
      <c r="Y37" s="382"/>
      <c r="Z37" s="382"/>
      <c r="AA37" s="382"/>
      <c r="AB37" s="382"/>
      <c r="AC37" s="303"/>
      <c r="AD37" s="303"/>
      <c r="AE37" s="303"/>
    </row>
    <row r="38" spans="1:31" s="69" customFormat="1" ht="33" customHeight="1">
      <c r="A38" s="641" t="s">
        <v>270</v>
      </c>
      <c r="B38" s="641"/>
      <c r="C38" s="641"/>
      <c r="D38" s="323">
        <v>250</v>
      </c>
      <c r="E38" s="259">
        <f>E39+E40+E41+E42+E43+E44+E45+E46+E47+E48+E49</f>
        <v>5.4458599999999988</v>
      </c>
      <c r="F38" s="259">
        <f>F39+F40+F41+F42+F43+F44+F45+F46+F47+F48+F49</f>
        <v>7.1509999999999998</v>
      </c>
      <c r="G38" s="259">
        <f>G39+G40+G41+G42+G43+G44+G45+G46+G47+G48+G49</f>
        <v>21.443599999999996</v>
      </c>
      <c r="H38" s="304">
        <f>E38*4+F38*9+G38*4</f>
        <v>171.91683999999998</v>
      </c>
      <c r="I38" s="278"/>
      <c r="J38" s="368">
        <f>J39+J40+J41+J42+J43+J44+J45+J46+J47+J48+J49</f>
        <v>0</v>
      </c>
      <c r="K38" s="306">
        <v>4.0213333333333301</v>
      </c>
      <c r="L38" s="278">
        <v>0.1</v>
      </c>
      <c r="M38" s="278">
        <v>0.14000000000000001</v>
      </c>
      <c r="N38" s="278">
        <v>0.21</v>
      </c>
      <c r="O38" s="278">
        <v>25.36</v>
      </c>
      <c r="P38" s="278">
        <v>167.2</v>
      </c>
      <c r="Q38" s="278">
        <v>27</v>
      </c>
      <c r="R38" s="278">
        <v>1.02</v>
      </c>
      <c r="S38" s="385"/>
      <c r="T38" s="396"/>
      <c r="U38" s="382"/>
      <c r="V38" s="382"/>
      <c r="W38" s="382"/>
      <c r="X38" s="382"/>
      <c r="Y38" s="382"/>
      <c r="Z38" s="382"/>
      <c r="AA38" s="382"/>
      <c r="AB38" s="382"/>
      <c r="AC38" s="303"/>
      <c r="AD38" s="303"/>
      <c r="AE38" s="303"/>
    </row>
    <row r="39" spans="1:31" s="69" customFormat="1" ht="26.1" customHeight="1">
      <c r="A39" s="310" t="s">
        <v>168</v>
      </c>
      <c r="B39" s="331">
        <f>C39*1.34</f>
        <v>22.110000000000003</v>
      </c>
      <c r="C39" s="305">
        <v>16.5</v>
      </c>
      <c r="D39" s="323"/>
      <c r="E39" s="306">
        <f>18.9*C39/100</f>
        <v>3.1184999999999996</v>
      </c>
      <c r="F39" s="259">
        <f>12.4*C39/100</f>
        <v>2.0459999999999998</v>
      </c>
      <c r="G39" s="259">
        <v>0</v>
      </c>
      <c r="H39" s="277"/>
      <c r="I39" s="301">
        <v>0</v>
      </c>
      <c r="J39" s="301">
        <f t="shared" ref="J39:J49" si="3">I39*B39/1000</f>
        <v>0</v>
      </c>
      <c r="K39" s="431"/>
      <c r="L39" s="292"/>
      <c r="M39" s="292"/>
      <c r="N39" s="292"/>
      <c r="O39" s="292"/>
      <c r="P39" s="292"/>
      <c r="Q39" s="292"/>
      <c r="R39" s="292"/>
      <c r="S39" s="385"/>
      <c r="T39" s="396"/>
      <c r="U39" s="382"/>
      <c r="V39" s="382"/>
      <c r="W39" s="382"/>
      <c r="X39" s="382"/>
      <c r="Y39" s="382"/>
      <c r="Z39" s="382"/>
      <c r="AA39" s="382"/>
      <c r="AB39" s="382"/>
      <c r="AC39" s="303"/>
      <c r="AD39" s="303"/>
      <c r="AE39" s="303"/>
    </row>
    <row r="40" spans="1:31" s="69" customFormat="1" ht="30.75" customHeight="1">
      <c r="A40" s="279" t="s">
        <v>46</v>
      </c>
      <c r="B40" s="286">
        <f>C40*1.33</f>
        <v>133</v>
      </c>
      <c r="C40" s="411">
        <v>100</v>
      </c>
      <c r="D40" s="280"/>
      <c r="E40" s="318"/>
      <c r="F40" s="318"/>
      <c r="G40" s="318"/>
      <c r="H40" s="260"/>
      <c r="I40" s="301"/>
      <c r="J40" s="301">
        <f t="shared" si="3"/>
        <v>0</v>
      </c>
      <c r="K40" s="431"/>
      <c r="L40" s="292"/>
      <c r="M40" s="292"/>
      <c r="N40" s="292"/>
      <c r="O40" s="292"/>
      <c r="P40" s="292"/>
      <c r="Q40" s="292"/>
      <c r="R40" s="292"/>
      <c r="S40" s="385"/>
      <c r="T40" s="396"/>
      <c r="U40" s="382"/>
      <c r="V40" s="382"/>
      <c r="W40" s="382"/>
      <c r="X40" s="382"/>
      <c r="Y40" s="382"/>
      <c r="Z40" s="382"/>
      <c r="AA40" s="382"/>
      <c r="AB40" s="382"/>
      <c r="AC40" s="303"/>
      <c r="AD40" s="303"/>
      <c r="AE40" s="303"/>
    </row>
    <row r="41" spans="1:31" ht="20.25" customHeight="1">
      <c r="A41" s="342" t="s">
        <v>47</v>
      </c>
      <c r="B41" s="286">
        <f>C41*1.43</f>
        <v>143</v>
      </c>
      <c r="C41" s="411">
        <v>100</v>
      </c>
      <c r="D41" s="316"/>
      <c r="E41" s="295"/>
      <c r="F41" s="295"/>
      <c r="G41" s="295"/>
      <c r="H41" s="260"/>
      <c r="I41" s="301"/>
      <c r="J41" s="301">
        <f t="shared" si="3"/>
        <v>0</v>
      </c>
      <c r="K41" s="431"/>
      <c r="L41" s="292"/>
      <c r="M41" s="292"/>
      <c r="N41" s="292"/>
      <c r="O41" s="292"/>
      <c r="P41" s="292"/>
      <c r="Q41" s="292"/>
      <c r="R41" s="292"/>
      <c r="S41" s="385"/>
      <c r="T41" s="385"/>
      <c r="U41" s="382"/>
      <c r="V41" s="382"/>
      <c r="W41" s="382"/>
      <c r="X41" s="382"/>
      <c r="Y41" s="382"/>
      <c r="Z41" s="382"/>
      <c r="AA41" s="382"/>
      <c r="AB41" s="382"/>
      <c r="AC41" s="382"/>
      <c r="AD41" s="382"/>
      <c r="AE41" s="382"/>
    </row>
    <row r="42" spans="1:31" ht="26.1" customHeight="1">
      <c r="A42" s="342" t="s">
        <v>48</v>
      </c>
      <c r="B42" s="286">
        <f>C42*1.54</f>
        <v>154</v>
      </c>
      <c r="C42" s="411">
        <v>100</v>
      </c>
      <c r="D42" s="316"/>
      <c r="E42" s="295"/>
      <c r="F42" s="295"/>
      <c r="G42" s="295"/>
      <c r="H42" s="260"/>
      <c r="I42" s="301"/>
      <c r="J42" s="301">
        <f t="shared" si="3"/>
        <v>0</v>
      </c>
      <c r="K42" s="431"/>
      <c r="L42" s="292"/>
      <c r="M42" s="292"/>
      <c r="N42" s="292"/>
      <c r="O42" s="292"/>
      <c r="P42" s="292"/>
      <c r="Q42" s="292"/>
      <c r="R42" s="292"/>
      <c r="S42" s="385"/>
      <c r="T42" s="385"/>
      <c r="U42" s="382"/>
      <c r="V42" s="382"/>
      <c r="W42" s="382"/>
      <c r="X42" s="382"/>
      <c r="Y42" s="382"/>
      <c r="Z42" s="382"/>
      <c r="AA42" s="382"/>
      <c r="AB42" s="382"/>
      <c r="AC42" s="382"/>
      <c r="AD42" s="382"/>
      <c r="AE42" s="382"/>
    </row>
    <row r="43" spans="1:31" s="69" customFormat="1" ht="26.1" customHeight="1">
      <c r="A43" s="342" t="s">
        <v>49</v>
      </c>
      <c r="B43" s="286">
        <f>C43*1.67</f>
        <v>167</v>
      </c>
      <c r="C43" s="411">
        <v>100</v>
      </c>
      <c r="D43" s="316"/>
      <c r="E43" s="318">
        <f>2*C43/100</f>
        <v>2</v>
      </c>
      <c r="F43" s="318">
        <f>0.1*C43/100</f>
        <v>0.1</v>
      </c>
      <c r="G43" s="318">
        <f>19.7*C43/100</f>
        <v>19.7</v>
      </c>
      <c r="H43" s="260"/>
      <c r="I43" s="284">
        <v>0</v>
      </c>
      <c r="J43" s="301">
        <f t="shared" si="3"/>
        <v>0</v>
      </c>
      <c r="K43" s="431"/>
      <c r="L43" s="292"/>
      <c r="M43" s="292"/>
      <c r="N43" s="292"/>
      <c r="O43" s="292"/>
      <c r="P43" s="292"/>
      <c r="Q43" s="292"/>
      <c r="R43" s="292"/>
      <c r="S43" s="385"/>
      <c r="T43" s="396"/>
      <c r="U43" s="382"/>
      <c r="V43" s="382"/>
      <c r="W43" s="382"/>
      <c r="X43" s="382"/>
      <c r="Y43" s="382"/>
      <c r="Z43" s="382"/>
      <c r="AA43" s="382"/>
      <c r="AB43" s="382"/>
      <c r="AC43" s="303"/>
      <c r="AD43" s="303"/>
      <c r="AE43" s="303"/>
    </row>
    <row r="44" spans="1:31" s="69" customFormat="1" ht="26.1" customHeight="1">
      <c r="A44" s="279" t="s">
        <v>271</v>
      </c>
      <c r="B44" s="305">
        <f>C44*1.25</f>
        <v>12.5</v>
      </c>
      <c r="C44" s="411">
        <v>10</v>
      </c>
      <c r="D44" s="165"/>
      <c r="E44" s="288">
        <f>1.3*C44/100</f>
        <v>0.13</v>
      </c>
      <c r="F44" s="288">
        <f>0.1*C44/100</f>
        <v>0.01</v>
      </c>
      <c r="G44" s="288">
        <f>7*C44/100</f>
        <v>0.7</v>
      </c>
      <c r="H44" s="260"/>
      <c r="I44" s="284">
        <v>0</v>
      </c>
      <c r="J44" s="301">
        <f t="shared" si="3"/>
        <v>0</v>
      </c>
      <c r="K44" s="431"/>
      <c r="L44" s="292"/>
      <c r="M44" s="292"/>
      <c r="N44" s="292"/>
      <c r="O44" s="292"/>
      <c r="P44" s="292"/>
      <c r="Q44" s="292"/>
      <c r="R44" s="292"/>
      <c r="S44" s="385"/>
      <c r="T44" s="396"/>
      <c r="U44" s="382"/>
      <c r="V44" s="382"/>
      <c r="W44" s="382"/>
      <c r="X44" s="382"/>
      <c r="Y44" s="382"/>
      <c r="Z44" s="382"/>
      <c r="AA44" s="382"/>
      <c r="AB44" s="382"/>
      <c r="AC44" s="303"/>
      <c r="AD44" s="303"/>
      <c r="AE44" s="303"/>
    </row>
    <row r="45" spans="1:31" s="69" customFormat="1" ht="26.1" customHeight="1">
      <c r="A45" s="293" t="s">
        <v>52</v>
      </c>
      <c r="B45" s="286">
        <f>C45*1.19</f>
        <v>11.995199999999999</v>
      </c>
      <c r="C45" s="411">
        <v>10.08</v>
      </c>
      <c r="D45" s="165"/>
      <c r="E45" s="288">
        <f>1.7*C45/100</f>
        <v>0.17135999999999998</v>
      </c>
      <c r="F45" s="288"/>
      <c r="G45" s="288">
        <f>9.5*C45/100</f>
        <v>0.95760000000000001</v>
      </c>
      <c r="H45" s="320"/>
      <c r="I45" s="301">
        <v>0</v>
      </c>
      <c r="J45" s="301">
        <f t="shared" si="3"/>
        <v>0</v>
      </c>
      <c r="K45" s="431"/>
      <c r="L45" s="292"/>
      <c r="M45" s="292"/>
      <c r="N45" s="292"/>
      <c r="O45" s="292"/>
      <c r="P45" s="292"/>
      <c r="Q45" s="292"/>
      <c r="R45" s="292"/>
      <c r="S45" s="385"/>
      <c r="T45" s="396"/>
      <c r="U45" s="382"/>
      <c r="V45" s="382"/>
      <c r="W45" s="382"/>
      <c r="X45" s="382"/>
      <c r="Y45" s="382"/>
      <c r="Z45" s="382"/>
      <c r="AA45" s="382"/>
      <c r="AB45" s="382"/>
      <c r="AC45" s="303"/>
      <c r="AD45" s="303"/>
      <c r="AE45" s="303"/>
    </row>
    <row r="46" spans="1:31" s="69" customFormat="1" ht="26.1" customHeight="1">
      <c r="A46" s="293" t="s">
        <v>32</v>
      </c>
      <c r="B46" s="286">
        <v>1</v>
      </c>
      <c r="C46" s="411">
        <v>1</v>
      </c>
      <c r="D46" s="165"/>
      <c r="E46" s="288"/>
      <c r="F46" s="288"/>
      <c r="G46" s="288"/>
      <c r="H46" s="320"/>
      <c r="I46" s="278">
        <v>0</v>
      </c>
      <c r="J46" s="301">
        <f t="shared" si="3"/>
        <v>0</v>
      </c>
      <c r="K46" s="278"/>
      <c r="L46" s="278"/>
      <c r="M46" s="278"/>
      <c r="N46" s="278"/>
      <c r="O46" s="278"/>
      <c r="P46" s="278"/>
      <c r="Q46" s="278"/>
      <c r="R46" s="278"/>
      <c r="S46" s="385"/>
      <c r="T46" s="396"/>
      <c r="U46" s="382"/>
      <c r="V46" s="382"/>
      <c r="W46" s="382"/>
      <c r="X46" s="382"/>
      <c r="Y46" s="382"/>
      <c r="Z46" s="382"/>
      <c r="AA46" s="382"/>
      <c r="AB46" s="382"/>
      <c r="AC46" s="303"/>
      <c r="AD46" s="303"/>
      <c r="AE46" s="303"/>
    </row>
    <row r="47" spans="1:31" s="69" customFormat="1" ht="26.1" customHeight="1">
      <c r="A47" s="293" t="s">
        <v>96</v>
      </c>
      <c r="B47" s="286">
        <v>5</v>
      </c>
      <c r="C47" s="411">
        <v>5</v>
      </c>
      <c r="D47" s="165"/>
      <c r="E47" s="282">
        <v>0</v>
      </c>
      <c r="F47" s="282">
        <f>99.9*C47/100</f>
        <v>4.9950000000000001</v>
      </c>
      <c r="G47" s="282">
        <v>0</v>
      </c>
      <c r="H47" s="320"/>
      <c r="I47" s="307">
        <v>0</v>
      </c>
      <c r="J47" s="301">
        <f t="shared" si="3"/>
        <v>0</v>
      </c>
      <c r="K47" s="307"/>
      <c r="L47" s="307"/>
      <c r="M47" s="307"/>
      <c r="N47" s="307"/>
      <c r="O47" s="307"/>
      <c r="P47" s="307"/>
      <c r="Q47" s="307"/>
      <c r="R47" s="307"/>
      <c r="S47" s="385"/>
      <c r="T47" s="396"/>
      <c r="U47" s="382"/>
      <c r="V47" s="382"/>
      <c r="W47" s="382"/>
      <c r="X47" s="382"/>
      <c r="Y47" s="382"/>
      <c r="Z47" s="382"/>
      <c r="AA47" s="382"/>
      <c r="AB47" s="382"/>
      <c r="AC47" s="303"/>
      <c r="AD47" s="303"/>
      <c r="AE47" s="303"/>
    </row>
    <row r="48" spans="1:31" ht="33.75" customHeight="1">
      <c r="A48" s="472" t="s">
        <v>272</v>
      </c>
      <c r="B48" s="473">
        <v>2.5</v>
      </c>
      <c r="C48" s="474">
        <v>2</v>
      </c>
      <c r="D48" s="475"/>
      <c r="E48" s="288">
        <f>1.3*C48/100</f>
        <v>2.6000000000000002E-2</v>
      </c>
      <c r="F48" s="288">
        <v>0</v>
      </c>
      <c r="G48" s="288">
        <f>4.3*C48/100</f>
        <v>8.5999999999999993E-2</v>
      </c>
      <c r="H48" s="320"/>
      <c r="I48" s="431">
        <v>0</v>
      </c>
      <c r="J48" s="301">
        <f t="shared" si="3"/>
        <v>0</v>
      </c>
      <c r="K48" s="417"/>
      <c r="L48" s="319"/>
      <c r="M48" s="319"/>
      <c r="N48" s="319"/>
      <c r="O48" s="431"/>
      <c r="P48" s="431"/>
      <c r="Q48" s="319"/>
      <c r="R48" s="319"/>
      <c r="S48" s="385"/>
      <c r="T48" s="385"/>
      <c r="U48" s="382"/>
      <c r="V48" s="382"/>
      <c r="W48" s="382"/>
      <c r="X48" s="382"/>
      <c r="Y48" s="382"/>
      <c r="Z48" s="382"/>
      <c r="AA48" s="382"/>
      <c r="AB48" s="382"/>
      <c r="AC48" s="382"/>
      <c r="AD48" s="382"/>
      <c r="AE48" s="382"/>
    </row>
    <row r="49" spans="1:31" s="69" customFormat="1" ht="32.25" customHeight="1">
      <c r="A49" s="472" t="s">
        <v>273</v>
      </c>
      <c r="B49" s="549">
        <v>0.03</v>
      </c>
      <c r="C49" s="474">
        <v>0.03</v>
      </c>
      <c r="D49" s="475"/>
      <c r="E49" s="288"/>
      <c r="F49" s="288"/>
      <c r="G49" s="288"/>
      <c r="H49" s="320"/>
      <c r="I49" s="307">
        <v>0</v>
      </c>
      <c r="J49" s="301">
        <f t="shared" si="3"/>
        <v>0</v>
      </c>
      <c r="K49" s="476"/>
      <c r="L49" s="291"/>
      <c r="M49" s="291"/>
      <c r="N49" s="291"/>
      <c r="O49" s="292"/>
      <c r="P49" s="292"/>
      <c r="Q49" s="291"/>
      <c r="R49" s="291"/>
      <c r="S49" s="385"/>
      <c r="T49" s="396"/>
      <c r="U49" s="382"/>
      <c r="V49" s="382"/>
      <c r="W49" s="382"/>
      <c r="X49" s="382"/>
      <c r="Y49" s="382"/>
      <c r="Z49" s="382"/>
      <c r="AA49" s="382"/>
      <c r="AB49" s="382"/>
      <c r="AC49" s="303"/>
      <c r="AD49" s="303"/>
      <c r="AE49" s="303"/>
    </row>
    <row r="50" spans="1:31" s="69" customFormat="1" ht="26.1" customHeight="1">
      <c r="A50" s="655"/>
      <c r="B50" s="655"/>
      <c r="C50" s="655"/>
      <c r="D50" s="323"/>
      <c r="E50" s="270">
        <f>E51-(E51*6/100)</f>
        <v>21.97344</v>
      </c>
      <c r="F50" s="270">
        <f>F51-(F51*12/100)</f>
        <v>23.96856</v>
      </c>
      <c r="G50" s="270">
        <f>G51-(G51*9/100)</f>
        <v>1.8088979999999999</v>
      </c>
      <c r="H50" s="329">
        <f>E50*4+F50*9+G50*4</f>
        <v>310.84639199999998</v>
      </c>
      <c r="I50" s="307"/>
      <c r="J50" s="307"/>
      <c r="K50" s="476"/>
      <c r="L50" s="291"/>
      <c r="M50" s="291"/>
      <c r="N50" s="291"/>
      <c r="O50" s="292"/>
      <c r="P50" s="292"/>
      <c r="Q50" s="291"/>
      <c r="R50" s="291"/>
      <c r="S50" s="385"/>
      <c r="T50" s="396"/>
      <c r="U50" s="382"/>
      <c r="V50" s="382"/>
      <c r="W50" s="382"/>
      <c r="X50" s="382"/>
      <c r="Y50" s="382"/>
      <c r="Z50" s="382"/>
      <c r="AA50" s="382"/>
      <c r="AB50" s="382"/>
      <c r="AC50" s="303"/>
      <c r="AD50" s="303"/>
      <c r="AE50" s="303"/>
    </row>
    <row r="51" spans="1:31" ht="26.1" customHeight="1">
      <c r="A51" s="632" t="s">
        <v>274</v>
      </c>
      <c r="B51" s="632"/>
      <c r="C51" s="632"/>
      <c r="D51" s="275" t="s">
        <v>94</v>
      </c>
      <c r="E51" s="276">
        <f>E52+E54+E55+E56+E57+E59</f>
        <v>23.376000000000001</v>
      </c>
      <c r="F51" s="276">
        <f>F52+F54+F55+F56+F57+F59</f>
        <v>27.237000000000002</v>
      </c>
      <c r="G51" s="276">
        <f>G52+G54+G55+G56+G57+G59</f>
        <v>1.9877999999999998</v>
      </c>
      <c r="H51" s="277">
        <f>G51*4+F51*9+E51*4</f>
        <v>346.58820000000003</v>
      </c>
      <c r="I51" s="278"/>
      <c r="J51" s="278">
        <f>SUM(J52:J59)</f>
        <v>0</v>
      </c>
      <c r="K51" s="278">
        <v>1.87</v>
      </c>
      <c r="L51" s="278">
        <v>0.1</v>
      </c>
      <c r="M51" s="278">
        <v>78.97</v>
      </c>
      <c r="N51" s="278">
        <v>4.04</v>
      </c>
      <c r="O51" s="278">
        <v>34.5</v>
      </c>
      <c r="P51" s="278">
        <v>254.06</v>
      </c>
      <c r="Q51" s="278">
        <v>29.75</v>
      </c>
      <c r="R51" s="278">
        <v>2.36</v>
      </c>
      <c r="S51" s="385"/>
      <c r="T51" s="385"/>
      <c r="U51" s="382"/>
      <c r="V51" s="382"/>
      <c r="W51" s="382"/>
      <c r="X51" s="382"/>
      <c r="Y51" s="382"/>
      <c r="Z51" s="382"/>
      <c r="AA51" s="382"/>
      <c r="AB51" s="382"/>
      <c r="AC51" s="382"/>
      <c r="AD51" s="382"/>
      <c r="AE51" s="382"/>
    </row>
    <row r="52" spans="1:31" ht="20.25" customHeight="1">
      <c r="A52" s="310" t="s">
        <v>275</v>
      </c>
      <c r="B52" s="331">
        <v>140</v>
      </c>
      <c r="C52" s="280">
        <v>129</v>
      </c>
      <c r="D52" s="286"/>
      <c r="E52" s="313">
        <f>17.6*C52/100</f>
        <v>22.704000000000001</v>
      </c>
      <c r="F52" s="313">
        <f>12.3*C52/100</f>
        <v>15.867000000000001</v>
      </c>
      <c r="G52" s="313">
        <f>0.4*C52/100</f>
        <v>0.51600000000000001</v>
      </c>
      <c r="H52" s="282"/>
      <c r="I52" s="307">
        <v>0</v>
      </c>
      <c r="J52" s="307">
        <f>I52*B52/1000</f>
        <v>0</v>
      </c>
      <c r="K52" s="284"/>
      <c r="L52" s="284"/>
      <c r="M52" s="284"/>
      <c r="N52" s="284"/>
      <c r="O52" s="284"/>
      <c r="P52" s="284"/>
      <c r="Q52" s="284"/>
      <c r="R52" s="284"/>
      <c r="S52" s="385"/>
      <c r="T52" s="385"/>
      <c r="U52" s="382"/>
      <c r="V52" s="382"/>
      <c r="W52" s="382"/>
      <c r="X52" s="382"/>
      <c r="Y52" s="382"/>
      <c r="Z52" s="382"/>
      <c r="AA52" s="382"/>
      <c r="AB52" s="382"/>
      <c r="AC52" s="382"/>
      <c r="AD52" s="382"/>
      <c r="AE52" s="382"/>
    </row>
    <row r="53" spans="1:31" ht="48" customHeight="1">
      <c r="A53" s="293" t="s">
        <v>276</v>
      </c>
      <c r="B53" s="280">
        <v>5</v>
      </c>
      <c r="C53" s="280">
        <v>5</v>
      </c>
      <c r="D53" s="286"/>
      <c r="E53" s="283"/>
      <c r="F53" s="318"/>
      <c r="G53" s="282"/>
      <c r="H53" s="282"/>
      <c r="I53" s="301">
        <v>0</v>
      </c>
      <c r="J53" s="301">
        <f>B53*I53/1000</f>
        <v>0</v>
      </c>
      <c r="K53" s="284"/>
      <c r="L53" s="284"/>
      <c r="M53" s="284"/>
      <c r="N53" s="284"/>
      <c r="O53" s="284"/>
      <c r="P53" s="284"/>
      <c r="Q53" s="284"/>
      <c r="R53" s="284"/>
      <c r="S53" s="385"/>
      <c r="T53" s="385"/>
      <c r="U53" s="382"/>
      <c r="V53" s="382"/>
      <c r="W53" s="382"/>
      <c r="X53" s="382"/>
      <c r="Y53" s="382"/>
      <c r="Z53" s="382"/>
      <c r="AA53" s="382"/>
      <c r="AB53" s="382"/>
      <c r="AC53" s="382"/>
      <c r="AD53" s="382"/>
      <c r="AE53" s="382"/>
    </row>
    <row r="54" spans="1:31" s="69" customFormat="1" ht="54" customHeight="1">
      <c r="A54" s="279" t="s">
        <v>277</v>
      </c>
      <c r="B54" s="286">
        <f>B53*0.4</f>
        <v>2</v>
      </c>
      <c r="C54" s="286">
        <f>C53*0.4</f>
        <v>2</v>
      </c>
      <c r="D54" s="275"/>
      <c r="E54" s="288">
        <f>4.8*C54/100</f>
        <v>9.6000000000000002E-2</v>
      </c>
      <c r="F54" s="288">
        <v>0</v>
      </c>
      <c r="G54" s="288">
        <f>18.9*C54/100</f>
        <v>0.37799999999999995</v>
      </c>
      <c r="H54" s="282"/>
      <c r="I54" s="301">
        <v>0</v>
      </c>
      <c r="J54" s="301">
        <f>I54*B54/1000</f>
        <v>0</v>
      </c>
      <c r="K54" s="284"/>
      <c r="L54" s="284"/>
      <c r="M54" s="284"/>
      <c r="N54" s="284"/>
      <c r="O54" s="524"/>
      <c r="P54" s="524"/>
      <c r="Q54" s="524"/>
      <c r="R54" s="284"/>
      <c r="S54" s="385"/>
      <c r="T54" s="396"/>
      <c r="U54" s="382"/>
      <c r="V54" s="382"/>
      <c r="W54" s="382"/>
      <c r="X54" s="382"/>
      <c r="Y54" s="382"/>
      <c r="Z54" s="382"/>
      <c r="AA54" s="382"/>
      <c r="AB54" s="382"/>
      <c r="AC54" s="303"/>
      <c r="AD54" s="303"/>
      <c r="AE54" s="303"/>
    </row>
    <row r="55" spans="1:31" ht="17.25" customHeight="1">
      <c r="A55" s="293" t="s">
        <v>64</v>
      </c>
      <c r="B55" s="165">
        <v>15</v>
      </c>
      <c r="C55" s="165">
        <v>15</v>
      </c>
      <c r="D55" s="165"/>
      <c r="E55" s="313">
        <f>2.6*C55/100</f>
        <v>0.39</v>
      </c>
      <c r="F55" s="313">
        <f>15*C55/100</f>
        <v>2.25</v>
      </c>
      <c r="G55" s="313">
        <f>3.6*C55/100</f>
        <v>0.54</v>
      </c>
      <c r="H55" s="320"/>
      <c r="I55" s="307">
        <v>0</v>
      </c>
      <c r="J55" s="307">
        <f>B55*I55/1000</f>
        <v>0</v>
      </c>
      <c r="K55" s="431"/>
      <c r="L55" s="291"/>
      <c r="M55" s="291"/>
      <c r="N55" s="291"/>
      <c r="O55" s="292"/>
      <c r="P55" s="292"/>
      <c r="Q55" s="291"/>
      <c r="R55" s="291"/>
      <c r="S55" s="385"/>
      <c r="T55" s="385"/>
      <c r="U55" s="382"/>
      <c r="V55" s="382"/>
      <c r="W55" s="382"/>
      <c r="X55" s="382"/>
      <c r="Y55" s="382"/>
      <c r="Z55" s="382"/>
      <c r="AA55" s="382"/>
      <c r="AB55" s="382"/>
      <c r="AC55" s="382"/>
      <c r="AD55" s="382"/>
      <c r="AE55" s="382"/>
    </row>
    <row r="56" spans="1:31" s="69" customFormat="1" ht="16.5" customHeight="1">
      <c r="A56" s="279" t="s">
        <v>278</v>
      </c>
      <c r="B56" s="453">
        <f>C56*1.28</f>
        <v>3.0720000000000001</v>
      </c>
      <c r="C56" s="453">
        <v>2.4</v>
      </c>
      <c r="D56" s="286"/>
      <c r="E56" s="283">
        <f>6.5*C56/100</f>
        <v>0.156</v>
      </c>
      <c r="F56" s="282">
        <v>0</v>
      </c>
      <c r="G56" s="282">
        <f>21.2*C56/100</f>
        <v>0.50879999999999992</v>
      </c>
      <c r="H56" s="285"/>
      <c r="I56" s="284">
        <v>0</v>
      </c>
      <c r="J56" s="307">
        <f>B56*I56/1000</f>
        <v>0</v>
      </c>
      <c r="K56" s="284"/>
      <c r="L56" s="284"/>
      <c r="M56" s="284"/>
      <c r="N56" s="284"/>
      <c r="O56" s="284"/>
      <c r="P56" s="284"/>
      <c r="Q56" s="284"/>
      <c r="R56" s="284"/>
      <c r="S56" s="385"/>
      <c r="T56" s="396"/>
      <c r="U56" s="382"/>
      <c r="V56" s="382"/>
      <c r="W56" s="382"/>
      <c r="X56" s="382"/>
      <c r="Y56" s="382"/>
      <c r="Z56" s="382"/>
      <c r="AA56" s="382"/>
      <c r="AB56" s="382"/>
      <c r="AC56" s="303"/>
      <c r="AD56" s="303"/>
      <c r="AE56" s="303"/>
    </row>
    <row r="57" spans="1:31" s="69" customFormat="1" ht="15.75" customHeight="1">
      <c r="A57" s="279" t="s">
        <v>96</v>
      </c>
      <c r="B57" s="165">
        <v>5</v>
      </c>
      <c r="C57" s="165">
        <v>5</v>
      </c>
      <c r="D57" s="165"/>
      <c r="E57" s="282">
        <v>0</v>
      </c>
      <c r="F57" s="282">
        <f>99.9*C57/100</f>
        <v>4.9950000000000001</v>
      </c>
      <c r="G57" s="282">
        <v>0</v>
      </c>
      <c r="H57" s="320"/>
      <c r="I57" s="284">
        <v>0</v>
      </c>
      <c r="J57" s="284">
        <f>I57*B57/1000</f>
        <v>0</v>
      </c>
      <c r="K57" s="431"/>
      <c r="L57" s="284"/>
      <c r="M57" s="284"/>
      <c r="N57" s="284"/>
      <c r="O57" s="284"/>
      <c r="P57" s="284"/>
      <c r="Q57" s="284"/>
      <c r="R57" s="284"/>
      <c r="S57" s="385"/>
      <c r="T57" s="396"/>
      <c r="U57" s="382"/>
      <c r="V57" s="382"/>
      <c r="W57" s="382"/>
      <c r="X57" s="382"/>
      <c r="Y57" s="382"/>
      <c r="Z57" s="382"/>
      <c r="AA57" s="382"/>
      <c r="AB57" s="382"/>
      <c r="AC57" s="303"/>
      <c r="AD57" s="303"/>
      <c r="AE57" s="303"/>
    </row>
    <row r="58" spans="1:31" s="69" customFormat="1" ht="16.5" customHeight="1">
      <c r="A58" s="279" t="s">
        <v>32</v>
      </c>
      <c r="B58" s="165">
        <v>1</v>
      </c>
      <c r="C58" s="165">
        <v>1</v>
      </c>
      <c r="D58" s="165"/>
      <c r="E58" s="282"/>
      <c r="F58" s="282"/>
      <c r="G58" s="282"/>
      <c r="H58" s="320"/>
      <c r="I58" s="284">
        <v>0</v>
      </c>
      <c r="J58" s="284">
        <f>I58*B58/1000</f>
        <v>0</v>
      </c>
      <c r="K58" s="431"/>
      <c r="L58" s="284"/>
      <c r="M58" s="284"/>
      <c r="N58" s="284"/>
      <c r="O58" s="284"/>
      <c r="P58" s="284"/>
      <c r="Q58" s="284"/>
      <c r="R58" s="284"/>
      <c r="S58" s="385"/>
      <c r="T58" s="396"/>
      <c r="U58" s="382"/>
      <c r="V58" s="382"/>
      <c r="W58" s="382"/>
      <c r="X58" s="382"/>
      <c r="Y58" s="382"/>
      <c r="Z58" s="382"/>
      <c r="AA58" s="382"/>
      <c r="AB58" s="382"/>
      <c r="AC58" s="303"/>
      <c r="AD58" s="303"/>
      <c r="AE58" s="303"/>
    </row>
    <row r="59" spans="1:31" s="69" customFormat="1" ht="15" customHeight="1">
      <c r="A59" s="279" t="s">
        <v>53</v>
      </c>
      <c r="B59" s="165">
        <v>5</v>
      </c>
      <c r="C59" s="165">
        <v>5</v>
      </c>
      <c r="D59" s="165"/>
      <c r="E59" s="288">
        <f>0.6*C59/100</f>
        <v>0.03</v>
      </c>
      <c r="F59" s="288">
        <f>82.5*C59/100</f>
        <v>4.125</v>
      </c>
      <c r="G59" s="288">
        <f>0.9*C59/100</f>
        <v>4.4999999999999998E-2</v>
      </c>
      <c r="H59" s="320"/>
      <c r="I59" s="284">
        <v>0</v>
      </c>
      <c r="J59" s="284">
        <f>I59*B59/1000</f>
        <v>0</v>
      </c>
      <c r="K59" s="431"/>
      <c r="L59" s="292"/>
      <c r="M59" s="292"/>
      <c r="N59" s="292"/>
      <c r="O59" s="292"/>
      <c r="P59" s="292"/>
      <c r="Q59" s="292"/>
      <c r="R59" s="292"/>
      <c r="S59" s="385"/>
      <c r="T59" s="396"/>
      <c r="U59" s="382"/>
      <c r="V59" s="382"/>
      <c r="W59" s="382"/>
      <c r="X59" s="382"/>
      <c r="Y59" s="382"/>
      <c r="Z59" s="382"/>
      <c r="AA59" s="382"/>
      <c r="AB59" s="382"/>
      <c r="AC59" s="303"/>
      <c r="AD59" s="303"/>
      <c r="AE59" s="303"/>
    </row>
    <row r="60" spans="1:31" s="69" customFormat="1" ht="19.5" customHeight="1">
      <c r="A60" s="635" t="s">
        <v>179</v>
      </c>
      <c r="B60" s="635"/>
      <c r="C60" s="635"/>
      <c r="D60" s="635"/>
      <c r="E60" s="635"/>
      <c r="F60" s="635"/>
      <c r="G60" s="635"/>
      <c r="H60" s="635"/>
      <c r="I60" s="635"/>
      <c r="J60" s="635"/>
      <c r="K60" s="635"/>
      <c r="L60" s="635"/>
      <c r="M60" s="635"/>
      <c r="N60" s="635"/>
      <c r="O60" s="635"/>
      <c r="P60" s="635"/>
      <c r="Q60" s="635"/>
      <c r="R60" s="635"/>
      <c r="S60" s="385"/>
      <c r="T60" s="396"/>
      <c r="U60" s="382"/>
      <c r="V60" s="382"/>
      <c r="W60" s="382"/>
      <c r="X60" s="382"/>
      <c r="Y60" s="382"/>
      <c r="Z60" s="382"/>
      <c r="AA60" s="382"/>
      <c r="AB60" s="382"/>
      <c r="AC60" s="303"/>
      <c r="AD60" s="303"/>
      <c r="AE60" s="303"/>
    </row>
    <row r="61" spans="1:31" s="69" customFormat="1" ht="23.25" customHeight="1">
      <c r="A61" s="323"/>
      <c r="B61" s="323"/>
      <c r="C61" s="323"/>
      <c r="D61" s="323"/>
      <c r="E61" s="270">
        <f>E62-(E62*6/100)</f>
        <v>11.698299999999998</v>
      </c>
      <c r="F61" s="270">
        <f>F62-(F62*12/100)</f>
        <v>10.058399999999999</v>
      </c>
      <c r="G61" s="270">
        <f>G62-(G62*9/100)</f>
        <v>10.018189999999999</v>
      </c>
      <c r="H61" s="329">
        <f>E61*4+F61*9+G61*4</f>
        <v>177.39155999999997</v>
      </c>
      <c r="I61" s="307"/>
      <c r="J61" s="307"/>
      <c r="K61" s="476"/>
      <c r="L61" s="291"/>
      <c r="M61" s="291"/>
      <c r="N61" s="291"/>
      <c r="O61" s="292"/>
      <c r="P61" s="292"/>
      <c r="Q61" s="291"/>
      <c r="R61" s="291"/>
      <c r="S61" s="385"/>
      <c r="T61" s="396"/>
      <c r="U61" s="497"/>
      <c r="V61" s="497"/>
      <c r="W61" s="382"/>
      <c r="X61" s="382"/>
      <c r="Y61" s="382"/>
      <c r="Z61" s="382"/>
      <c r="AA61" s="382"/>
      <c r="AB61" s="382"/>
      <c r="AC61" s="303"/>
      <c r="AD61" s="303"/>
      <c r="AE61" s="303"/>
    </row>
    <row r="62" spans="1:31" s="69" customFormat="1" ht="23.25" customHeight="1">
      <c r="A62" s="638" t="s">
        <v>279</v>
      </c>
      <c r="B62" s="638"/>
      <c r="C62" s="638"/>
      <c r="D62" s="323" t="s">
        <v>280</v>
      </c>
      <c r="E62" s="276">
        <f>E63+E64+E65+E66+E67+E68+E69</f>
        <v>12.444999999999999</v>
      </c>
      <c r="F62" s="276">
        <f>F63+F64+F65+F66+F67+F68+F69</f>
        <v>11.43</v>
      </c>
      <c r="G62" s="276">
        <f>G63+G64+G65+G66+G67+G68+G69</f>
        <v>11.008999999999999</v>
      </c>
      <c r="H62" s="455">
        <f>G62*4+F62*9+E62*4</f>
        <v>196.68600000000001</v>
      </c>
      <c r="I62" s="307"/>
      <c r="J62" s="585">
        <f>J63+J64+J65+J66+J67+J68+J69</f>
        <v>0</v>
      </c>
      <c r="K62" s="276">
        <v>1.08</v>
      </c>
      <c r="L62" s="276">
        <v>0.12</v>
      </c>
      <c r="M62" s="276">
        <v>54.72</v>
      </c>
      <c r="N62" s="276">
        <v>2.52</v>
      </c>
      <c r="O62" s="276">
        <v>21.96</v>
      </c>
      <c r="P62" s="276">
        <v>149.52000000000001</v>
      </c>
      <c r="Q62" s="276">
        <v>15.12</v>
      </c>
      <c r="R62" s="276">
        <v>1.08</v>
      </c>
      <c r="S62" s="276">
        <v>1.08</v>
      </c>
      <c r="T62" s="396"/>
      <c r="U62" s="497"/>
      <c r="V62" s="497"/>
      <c r="W62" s="382"/>
      <c r="X62" s="382"/>
      <c r="Y62" s="382"/>
      <c r="Z62" s="382"/>
      <c r="AA62" s="382"/>
      <c r="AB62" s="382"/>
      <c r="AC62" s="303"/>
      <c r="AD62" s="303"/>
      <c r="AE62" s="303"/>
    </row>
    <row r="63" spans="1:31" s="69" customFormat="1" ht="26.1" customHeight="1">
      <c r="A63" s="310" t="s">
        <v>138</v>
      </c>
      <c r="B63" s="432">
        <v>54</v>
      </c>
      <c r="C63" s="280">
        <v>54</v>
      </c>
      <c r="D63" s="316"/>
      <c r="E63" s="313">
        <f>17.6*C63/100</f>
        <v>9.5040000000000013</v>
      </c>
      <c r="F63" s="313">
        <f>12.3*C63/100</f>
        <v>6.6420000000000003</v>
      </c>
      <c r="G63" s="313">
        <f>0.4*C63/100</f>
        <v>0.21600000000000003</v>
      </c>
      <c r="H63" s="282"/>
      <c r="I63" s="301">
        <v>0</v>
      </c>
      <c r="J63" s="307">
        <f t="shared" ref="J63:J69" si="4">I63*B63/1000</f>
        <v>0</v>
      </c>
      <c r="K63" s="417"/>
      <c r="L63" s="292"/>
      <c r="M63" s="292"/>
      <c r="N63" s="292"/>
      <c r="O63" s="292"/>
      <c r="P63" s="292"/>
      <c r="Q63" s="292"/>
      <c r="R63" s="292"/>
      <c r="S63" s="385"/>
      <c r="T63" s="396"/>
      <c r="U63" s="497"/>
      <c r="V63" s="497"/>
      <c r="W63" s="382"/>
      <c r="X63" s="382"/>
      <c r="Y63" s="382"/>
      <c r="Z63" s="382"/>
      <c r="AA63" s="382"/>
      <c r="AB63" s="382"/>
      <c r="AC63" s="303"/>
      <c r="AD63" s="303"/>
      <c r="AE63" s="303"/>
    </row>
    <row r="64" spans="1:31" ht="26.25" customHeight="1">
      <c r="A64" s="279" t="s">
        <v>281</v>
      </c>
      <c r="B64" s="280">
        <v>19</v>
      </c>
      <c r="C64" s="280">
        <v>19</v>
      </c>
      <c r="D64" s="316"/>
      <c r="E64" s="282">
        <f>7.6*C64/100</f>
        <v>1.444</v>
      </c>
      <c r="F64" s="282">
        <f>0.9*C64/100</f>
        <v>0.17100000000000001</v>
      </c>
      <c r="G64" s="282">
        <f>48.4*C64/100</f>
        <v>9.1959999999999997</v>
      </c>
      <c r="H64" s="282"/>
      <c r="I64" s="301">
        <v>0</v>
      </c>
      <c r="J64" s="307">
        <f t="shared" si="4"/>
        <v>0</v>
      </c>
      <c r="K64" s="417"/>
      <c r="L64" s="292"/>
      <c r="M64" s="292"/>
      <c r="N64" s="292"/>
      <c r="O64" s="292"/>
      <c r="P64" s="292"/>
      <c r="Q64" s="292"/>
      <c r="R64" s="292"/>
      <c r="S64" s="385"/>
      <c r="T64" s="385"/>
      <c r="U64" s="497"/>
      <c r="V64" s="497"/>
      <c r="W64" s="382"/>
      <c r="X64" s="382"/>
      <c r="Y64" s="382"/>
      <c r="Z64" s="382"/>
      <c r="AA64" s="382"/>
      <c r="AB64" s="382"/>
      <c r="AC64" s="382"/>
      <c r="AD64" s="382"/>
      <c r="AE64" s="382"/>
    </row>
    <row r="65" spans="1:41" s="88" customFormat="1" ht="16.5" customHeight="1">
      <c r="A65" s="279" t="s">
        <v>30</v>
      </c>
      <c r="B65" s="280">
        <v>16</v>
      </c>
      <c r="C65" s="280">
        <v>16</v>
      </c>
      <c r="D65" s="316"/>
      <c r="E65" s="295">
        <f>2.8*C65/100</f>
        <v>0.44799999999999995</v>
      </c>
      <c r="F65" s="295">
        <f>3.2*C65/100</f>
        <v>0.51200000000000001</v>
      </c>
      <c r="G65" s="295">
        <f>4.7*C65/100</f>
        <v>0.752</v>
      </c>
      <c r="H65" s="282"/>
      <c r="I65" s="278">
        <v>0</v>
      </c>
      <c r="J65" s="307">
        <f t="shared" si="4"/>
        <v>0</v>
      </c>
      <c r="K65" s="306"/>
      <c r="L65" s="278"/>
      <c r="M65" s="278"/>
      <c r="N65" s="278"/>
      <c r="O65" s="278"/>
      <c r="P65" s="278"/>
      <c r="Q65" s="278"/>
      <c r="R65" s="278"/>
      <c r="S65" s="578"/>
      <c r="T65" s="586"/>
      <c r="U65" s="587"/>
      <c r="V65" s="588"/>
      <c r="W65" s="478"/>
      <c r="X65" s="478"/>
      <c r="Y65" s="478"/>
      <c r="Z65" s="478"/>
      <c r="AA65" s="478"/>
      <c r="AB65" s="478"/>
      <c r="AC65" s="446"/>
      <c r="AD65" s="446"/>
      <c r="AE65" s="446"/>
    </row>
    <row r="66" spans="1:41" s="88" customFormat="1" ht="15" customHeight="1">
      <c r="A66" s="279" t="s">
        <v>203</v>
      </c>
      <c r="B66" s="280">
        <v>7</v>
      </c>
      <c r="C66" s="280">
        <v>7</v>
      </c>
      <c r="D66" s="316"/>
      <c r="E66" s="313">
        <f>12.7*C66/100</f>
        <v>0.8889999999999999</v>
      </c>
      <c r="F66" s="313">
        <f>11.5*C66/100</f>
        <v>0.80500000000000005</v>
      </c>
      <c r="G66" s="313">
        <f>0.7*C66/100</f>
        <v>4.8999999999999995E-2</v>
      </c>
      <c r="H66" s="282"/>
      <c r="I66" s="307">
        <v>0</v>
      </c>
      <c r="J66" s="307">
        <f t="shared" si="4"/>
        <v>0</v>
      </c>
      <c r="K66" s="307"/>
      <c r="L66" s="307"/>
      <c r="M66" s="307"/>
      <c r="N66" s="307"/>
      <c r="O66" s="307"/>
      <c r="P66" s="307"/>
      <c r="Q66" s="307"/>
      <c r="R66" s="307"/>
      <c r="S66" s="578"/>
      <c r="T66" s="586"/>
      <c r="U66" s="587"/>
      <c r="V66" s="588"/>
      <c r="W66" s="478"/>
      <c r="X66" s="478"/>
      <c r="Y66" s="478"/>
      <c r="Z66" s="478"/>
      <c r="AA66" s="478"/>
      <c r="AB66" s="478"/>
      <c r="AC66" s="446"/>
      <c r="AD66" s="446"/>
      <c r="AE66" s="446"/>
    </row>
    <row r="67" spans="1:41" ht="17.25" customHeight="1">
      <c r="A67" s="279" t="s">
        <v>52</v>
      </c>
      <c r="B67" s="479">
        <f>C67*1.16</f>
        <v>9.2799999999999994</v>
      </c>
      <c r="C67" s="474">
        <v>8</v>
      </c>
      <c r="D67" s="347"/>
      <c r="E67" s="276">
        <f>1.7*C67/100</f>
        <v>0.13600000000000001</v>
      </c>
      <c r="F67" s="288">
        <v>0</v>
      </c>
      <c r="G67" s="288">
        <f>9.5*C67/100</f>
        <v>0.76</v>
      </c>
      <c r="H67" s="282"/>
      <c r="I67" s="307">
        <v>0</v>
      </c>
      <c r="J67" s="307">
        <f t="shared" si="4"/>
        <v>0</v>
      </c>
      <c r="K67" s="307"/>
      <c r="L67" s="307"/>
      <c r="M67" s="307"/>
      <c r="N67" s="307"/>
      <c r="O67" s="307"/>
      <c r="P67" s="307"/>
      <c r="Q67" s="307"/>
      <c r="R67" s="307"/>
      <c r="S67" s="385"/>
      <c r="T67" s="385"/>
      <c r="U67" s="497"/>
      <c r="V67" s="497"/>
      <c r="W67" s="382"/>
      <c r="X67" s="382"/>
      <c r="Y67" s="382"/>
      <c r="Z67" s="382"/>
      <c r="AA67" s="382"/>
      <c r="AB67" s="382"/>
      <c r="AC67" s="382"/>
      <c r="AD67" s="382"/>
      <c r="AE67" s="382"/>
    </row>
    <row r="68" spans="1:41" s="69" customFormat="1" ht="18" customHeight="1">
      <c r="A68" s="279" t="s">
        <v>32</v>
      </c>
      <c r="B68" s="317">
        <v>1</v>
      </c>
      <c r="C68" s="280">
        <v>1</v>
      </c>
      <c r="D68" s="316"/>
      <c r="E68" s="282">
        <v>0</v>
      </c>
      <c r="F68" s="282">
        <v>0</v>
      </c>
      <c r="G68" s="282">
        <v>0</v>
      </c>
      <c r="H68" s="282"/>
      <c r="I68" s="284">
        <v>0</v>
      </c>
      <c r="J68" s="307">
        <f t="shared" si="4"/>
        <v>0</v>
      </c>
      <c r="K68" s="301"/>
      <c r="L68" s="422"/>
      <c r="M68" s="422"/>
      <c r="N68" s="422"/>
      <c r="O68" s="436"/>
      <c r="P68" s="436"/>
      <c r="Q68" s="422"/>
      <c r="R68" s="422"/>
      <c r="S68" s="385"/>
      <c r="T68" s="396"/>
      <c r="U68" s="497"/>
      <c r="V68" s="497"/>
      <c r="W68" s="382"/>
      <c r="X68" s="382"/>
      <c r="Y68" s="382"/>
      <c r="Z68" s="382"/>
      <c r="AA68" s="382"/>
      <c r="AB68" s="382"/>
      <c r="AC68" s="303"/>
      <c r="AD68" s="303"/>
      <c r="AE68" s="303"/>
    </row>
    <row r="69" spans="1:41" s="69" customFormat="1" ht="16.5" customHeight="1">
      <c r="A69" s="279" t="s">
        <v>53</v>
      </c>
      <c r="B69" s="280">
        <v>4</v>
      </c>
      <c r="C69" s="280">
        <v>4</v>
      </c>
      <c r="D69" s="316"/>
      <c r="E69" s="288">
        <f>0.6*C69/100</f>
        <v>2.4E-2</v>
      </c>
      <c r="F69" s="288">
        <f>82.5*C69/100</f>
        <v>3.3</v>
      </c>
      <c r="G69" s="288">
        <f>0.9*C69/100</f>
        <v>3.6000000000000004E-2</v>
      </c>
      <c r="H69" s="282"/>
      <c r="I69" s="284">
        <v>0</v>
      </c>
      <c r="J69" s="307">
        <f t="shared" si="4"/>
        <v>0</v>
      </c>
      <c r="K69" s="301"/>
      <c r="L69" s="422"/>
      <c r="M69" s="422"/>
      <c r="N69" s="422"/>
      <c r="O69" s="436"/>
      <c r="P69" s="436"/>
      <c r="Q69" s="422"/>
      <c r="R69" s="422"/>
      <c r="S69" s="385"/>
      <c r="T69" s="396"/>
      <c r="U69" s="497"/>
      <c r="V69" s="497"/>
      <c r="W69" s="382"/>
      <c r="X69" s="382"/>
      <c r="Y69" s="382"/>
      <c r="Z69" s="382"/>
      <c r="AA69" s="382"/>
      <c r="AB69" s="382"/>
      <c r="AC69" s="303"/>
      <c r="AD69" s="303"/>
      <c r="AE69" s="303"/>
    </row>
    <row r="70" spans="1:41" s="594" customFormat="1" ht="26.1" customHeight="1">
      <c r="A70" s="326"/>
      <c r="B70" s="589"/>
      <c r="C70" s="590"/>
      <c r="D70" s="591"/>
      <c r="E70" s="270">
        <f>E71-(E71*6/100)</f>
        <v>4.4527799999999997</v>
      </c>
      <c r="F70" s="270">
        <f>F71-(F71*12/100)</f>
        <v>2.24356</v>
      </c>
      <c r="G70" s="270">
        <f>G71-(G71*9/100)</f>
        <v>28.881124999999997</v>
      </c>
      <c r="H70" s="329">
        <f>E70*4+F70*9+G70*4</f>
        <v>153.52765999999997</v>
      </c>
      <c r="I70" s="284"/>
      <c r="J70" s="284"/>
      <c r="K70" s="278"/>
      <c r="L70" s="292"/>
      <c r="M70" s="292"/>
      <c r="N70" s="292"/>
      <c r="O70" s="292"/>
      <c r="P70" s="292"/>
      <c r="Q70" s="292"/>
      <c r="R70" s="292"/>
      <c r="S70" s="592"/>
      <c r="T70" s="592"/>
      <c r="U70" s="592"/>
      <c r="V70" s="592"/>
      <c r="W70" s="592"/>
      <c r="X70" s="592"/>
      <c r="Y70" s="592"/>
      <c r="Z70" s="592"/>
      <c r="AA70" s="592"/>
      <c r="AB70" s="592"/>
      <c r="AC70" s="592"/>
      <c r="AD70" s="592"/>
      <c r="AE70" s="592"/>
      <c r="AF70" s="593"/>
      <c r="AG70" s="593"/>
      <c r="AH70" s="593"/>
      <c r="AI70" s="593"/>
      <c r="AJ70" s="593"/>
      <c r="AK70" s="593"/>
      <c r="AL70" s="593"/>
      <c r="AM70" s="593"/>
      <c r="AN70" s="593"/>
      <c r="AO70" s="593"/>
    </row>
    <row r="71" spans="1:41" ht="26.1" customHeight="1">
      <c r="A71" s="656" t="s">
        <v>282</v>
      </c>
      <c r="B71" s="656"/>
      <c r="C71" s="656"/>
      <c r="D71" s="337">
        <v>160</v>
      </c>
      <c r="E71" s="276">
        <f>E72+E73+E74+E75</f>
        <v>4.7370000000000001</v>
      </c>
      <c r="F71" s="276">
        <f>F72+F73+F74+F75</f>
        <v>2.5495000000000001</v>
      </c>
      <c r="G71" s="276">
        <f>G72+G73+G74+G75</f>
        <v>31.737499999999997</v>
      </c>
      <c r="H71" s="297">
        <f>G71*4+F71*9+E71*4</f>
        <v>168.84350000000001</v>
      </c>
      <c r="I71" s="276"/>
      <c r="J71" s="595">
        <f>J72+J73+J74+J75</f>
        <v>0</v>
      </c>
      <c r="K71" s="276">
        <v>2</v>
      </c>
      <c r="L71" s="276">
        <v>0.15</v>
      </c>
      <c r="M71" s="276">
        <v>20</v>
      </c>
      <c r="N71" s="276">
        <v>0.49</v>
      </c>
      <c r="O71" s="276">
        <v>11.06</v>
      </c>
      <c r="P71" s="276">
        <v>108.77</v>
      </c>
      <c r="Q71" s="276">
        <v>74.099999999999994</v>
      </c>
      <c r="R71" s="276">
        <v>2.59</v>
      </c>
      <c r="S71" s="382"/>
      <c r="T71" s="382"/>
      <c r="U71" s="382"/>
      <c r="V71" s="382"/>
      <c r="W71" s="382"/>
      <c r="X71" s="382"/>
      <c r="Y71" s="382"/>
      <c r="Z71" s="382"/>
      <c r="AA71" s="382"/>
      <c r="AB71" s="382"/>
      <c r="AC71" s="382"/>
      <c r="AD71" s="382"/>
      <c r="AE71" s="382"/>
    </row>
    <row r="72" spans="1:41" s="69" customFormat="1" ht="26.1" customHeight="1">
      <c r="A72" s="315" t="s">
        <v>283</v>
      </c>
      <c r="B72" s="312">
        <v>40</v>
      </c>
      <c r="C72" s="287">
        <v>40</v>
      </c>
      <c r="D72" s="323"/>
      <c r="E72" s="288">
        <f>9.3*C72/100</f>
        <v>3.72</v>
      </c>
      <c r="F72" s="288">
        <f>1.1*C72/100</f>
        <v>0.44</v>
      </c>
      <c r="G72" s="288">
        <f>65.6*C72/100</f>
        <v>26.24</v>
      </c>
      <c r="H72" s="314"/>
      <c r="I72" s="307">
        <v>0</v>
      </c>
      <c r="J72" s="301">
        <f>B72*I72/1000</f>
        <v>0</v>
      </c>
      <c r="K72" s="431"/>
      <c r="L72" s="292"/>
      <c r="M72" s="292"/>
      <c r="N72" s="292"/>
      <c r="O72" s="292"/>
      <c r="P72" s="292"/>
      <c r="Q72" s="292"/>
      <c r="R72" s="292"/>
      <c r="S72" s="303"/>
      <c r="T72" s="303"/>
      <c r="U72" s="303"/>
      <c r="V72" s="303"/>
      <c r="W72" s="303"/>
      <c r="X72" s="303"/>
      <c r="Y72" s="303"/>
      <c r="Z72" s="303"/>
      <c r="AA72" s="303"/>
      <c r="AB72" s="303"/>
      <c r="AC72" s="303"/>
      <c r="AD72" s="303"/>
      <c r="AE72" s="303"/>
    </row>
    <row r="73" spans="1:41" s="69" customFormat="1" ht="26.1" customHeight="1">
      <c r="A73" s="315" t="s">
        <v>33</v>
      </c>
      <c r="B73" s="312">
        <v>2.5</v>
      </c>
      <c r="C73" s="287">
        <v>2.5</v>
      </c>
      <c r="D73" s="323"/>
      <c r="E73" s="288">
        <f>0.6*C73/100</f>
        <v>1.4999999999999999E-2</v>
      </c>
      <c r="F73" s="288">
        <f>82.5*C73/100</f>
        <v>2.0625</v>
      </c>
      <c r="G73" s="288">
        <f>0.9*C73/100</f>
        <v>2.2499999999999999E-2</v>
      </c>
      <c r="H73" s="314"/>
      <c r="I73" s="307">
        <v>0</v>
      </c>
      <c r="J73" s="301">
        <f>B73*I73/1000</f>
        <v>0</v>
      </c>
      <c r="K73" s="431"/>
      <c r="L73" s="292"/>
      <c r="M73" s="292"/>
      <c r="N73" s="292"/>
      <c r="O73" s="292"/>
      <c r="P73" s="292"/>
      <c r="Q73" s="292"/>
      <c r="R73" s="292"/>
      <c r="S73" s="303"/>
      <c r="T73" s="303"/>
      <c r="U73" s="303"/>
      <c r="V73" s="303"/>
      <c r="W73" s="303"/>
      <c r="X73" s="303"/>
      <c r="Y73" s="303"/>
      <c r="Z73" s="303"/>
      <c r="AA73" s="303"/>
      <c r="AB73" s="303"/>
      <c r="AC73" s="303"/>
      <c r="AD73" s="303"/>
      <c r="AE73" s="303"/>
    </row>
    <row r="74" spans="1:41" ht="26.1" customHeight="1">
      <c r="A74" s="315" t="s">
        <v>284</v>
      </c>
      <c r="B74" s="312">
        <v>27</v>
      </c>
      <c r="C74" s="287">
        <v>23</v>
      </c>
      <c r="D74" s="323"/>
      <c r="E74" s="318">
        <f>1.7*C74/100</f>
        <v>0.39100000000000001</v>
      </c>
      <c r="F74" s="318">
        <v>0</v>
      </c>
      <c r="G74" s="318">
        <f>9.5*C74/100</f>
        <v>2.1850000000000001</v>
      </c>
      <c r="H74" s="314"/>
      <c r="I74" s="307">
        <v>0</v>
      </c>
      <c r="J74" s="301">
        <f>B74*I74/1000</f>
        <v>0</v>
      </c>
      <c r="K74" s="431"/>
      <c r="L74" s="292"/>
      <c r="M74" s="292"/>
      <c r="N74" s="292"/>
      <c r="O74" s="292"/>
      <c r="P74" s="292"/>
      <c r="Q74" s="292"/>
      <c r="R74" s="292"/>
      <c r="S74" s="382"/>
      <c r="T74" s="382"/>
      <c r="U74" s="382"/>
      <c r="V74" s="382"/>
      <c r="W74" s="382"/>
      <c r="X74" s="382"/>
      <c r="Y74" s="382"/>
      <c r="Z74" s="382"/>
      <c r="AA74" s="382"/>
      <c r="AB74" s="382"/>
      <c r="AC74" s="382"/>
      <c r="AD74" s="382"/>
      <c r="AE74" s="382"/>
    </row>
    <row r="75" spans="1:41" s="69" customFormat="1" ht="26.1" customHeight="1">
      <c r="A75" s="315" t="s">
        <v>143</v>
      </c>
      <c r="B75" s="312">
        <v>59</v>
      </c>
      <c r="C75" s="287">
        <v>47</v>
      </c>
      <c r="D75" s="323"/>
      <c r="E75" s="318">
        <f>1.3*C75/100</f>
        <v>0.61099999999999999</v>
      </c>
      <c r="F75" s="318">
        <f>0.1*C75/100</f>
        <v>4.7E-2</v>
      </c>
      <c r="G75" s="318">
        <f>7*C75/100</f>
        <v>3.29</v>
      </c>
      <c r="H75" s="314"/>
      <c r="I75" s="307">
        <v>0</v>
      </c>
      <c r="J75" s="301">
        <f>B75*I75/1000</f>
        <v>0</v>
      </c>
      <c r="K75" s="319"/>
      <c r="L75" s="291"/>
      <c r="M75" s="291"/>
      <c r="N75" s="291"/>
      <c r="O75" s="292"/>
      <c r="P75" s="292"/>
      <c r="Q75" s="291"/>
      <c r="R75" s="291"/>
      <c r="S75" s="303"/>
      <c r="T75" s="303"/>
      <c r="U75" s="303"/>
      <c r="V75" s="303"/>
      <c r="W75" s="303"/>
      <c r="X75" s="303"/>
      <c r="Y75" s="303"/>
      <c r="Z75" s="303"/>
      <c r="AA75" s="303"/>
      <c r="AB75" s="303"/>
      <c r="AC75" s="303"/>
      <c r="AD75" s="303"/>
      <c r="AE75" s="303"/>
    </row>
    <row r="76" spans="1:41" s="69" customFormat="1" ht="26.1" customHeight="1">
      <c r="A76" s="630" t="s">
        <v>194</v>
      </c>
      <c r="B76" s="630"/>
      <c r="C76" s="630"/>
      <c r="D76" s="275" t="s">
        <v>70</v>
      </c>
      <c r="E76" s="276">
        <f>E77+E78+E79+E80</f>
        <v>0.82600000000000007</v>
      </c>
      <c r="F76" s="276">
        <f>F77+F78+F79+F80</f>
        <v>5.7949999999999999</v>
      </c>
      <c r="G76" s="276">
        <f>G77+G78+G79+G80</f>
        <v>0.88600000000000001</v>
      </c>
      <c r="H76" s="297">
        <f>G76*4+F76*9+E76*4</f>
        <v>59.003</v>
      </c>
      <c r="I76" s="278"/>
      <c r="J76" s="368">
        <f>J77+J78+J79+J80</f>
        <v>0</v>
      </c>
      <c r="K76" s="278">
        <v>9.8000000000000007</v>
      </c>
      <c r="L76" s="278">
        <v>0.03</v>
      </c>
      <c r="M76" s="278">
        <v>0</v>
      </c>
      <c r="N76" s="278">
        <v>0.1</v>
      </c>
      <c r="O76" s="278">
        <v>22.5</v>
      </c>
      <c r="P76" s="278">
        <v>41.16</v>
      </c>
      <c r="Q76" s="278">
        <v>13.72</v>
      </c>
      <c r="R76" s="278">
        <v>0.59</v>
      </c>
      <c r="S76" s="303"/>
      <c r="T76" s="303"/>
      <c r="U76" s="303"/>
      <c r="V76" s="303"/>
      <c r="W76" s="303"/>
      <c r="X76" s="303"/>
      <c r="Y76" s="303"/>
      <c r="Z76" s="303"/>
      <c r="AA76" s="303"/>
      <c r="AB76" s="303"/>
      <c r="AC76" s="303"/>
      <c r="AD76" s="303"/>
      <c r="AE76" s="303"/>
    </row>
    <row r="77" spans="1:41" s="69" customFormat="1" ht="33" customHeight="1">
      <c r="A77" s="279" t="s">
        <v>71</v>
      </c>
      <c r="B77" s="286">
        <v>105</v>
      </c>
      <c r="C77" s="280">
        <v>100</v>
      </c>
      <c r="D77" s="280"/>
      <c r="E77" s="288">
        <f>0.8*C77/100</f>
        <v>0.8</v>
      </c>
      <c r="F77" s="288">
        <f>0.8*C77/100</f>
        <v>0.8</v>
      </c>
      <c r="G77" s="288">
        <f>0.8*C77/100</f>
        <v>0.8</v>
      </c>
      <c r="H77" s="318"/>
      <c r="I77" s="284">
        <v>0</v>
      </c>
      <c r="J77" s="284">
        <f>I77*B77/1000</f>
        <v>0</v>
      </c>
      <c r="K77" s="284"/>
      <c r="L77" s="278"/>
      <c r="M77" s="278"/>
      <c r="N77" s="278"/>
      <c r="O77" s="278"/>
      <c r="P77" s="278"/>
      <c r="Q77" s="278"/>
      <c r="R77" s="278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  <c r="AD77" s="303"/>
      <c r="AE77" s="303"/>
    </row>
    <row r="78" spans="1:41" s="69" customFormat="1" ht="21.75" customHeight="1">
      <c r="A78" s="279" t="s">
        <v>72</v>
      </c>
      <c r="B78" s="286">
        <f>C78*1.02</f>
        <v>102</v>
      </c>
      <c r="C78" s="286">
        <v>100</v>
      </c>
      <c r="D78" s="280"/>
      <c r="E78" s="288"/>
      <c r="F78" s="288"/>
      <c r="G78" s="288"/>
      <c r="H78" s="282"/>
      <c r="I78" s="301"/>
      <c r="J78" s="284">
        <f>I78*B78/1000</f>
        <v>0</v>
      </c>
      <c r="K78" s="270"/>
      <c r="L78" s="419"/>
      <c r="M78" s="419"/>
      <c r="N78" s="419"/>
      <c r="O78" s="420"/>
      <c r="P78" s="420"/>
      <c r="Q78" s="419"/>
      <c r="R78" s="419"/>
      <c r="S78" s="303"/>
      <c r="T78" s="303"/>
      <c r="U78" s="303"/>
      <c r="V78" s="303"/>
      <c r="W78" s="303"/>
      <c r="X78" s="303"/>
      <c r="Y78" s="303"/>
      <c r="Z78" s="303"/>
      <c r="AA78" s="303"/>
      <c r="AB78" s="303"/>
      <c r="AC78" s="303"/>
      <c r="AD78" s="303"/>
      <c r="AE78" s="303"/>
    </row>
    <row r="79" spans="1:41" ht="26.1" customHeight="1">
      <c r="A79" s="342" t="s">
        <v>73</v>
      </c>
      <c r="B79" s="287">
        <v>5</v>
      </c>
      <c r="C79" s="287">
        <v>5</v>
      </c>
      <c r="D79" s="280"/>
      <c r="E79" s="288">
        <f>0*C79/100</f>
        <v>0</v>
      </c>
      <c r="F79" s="288">
        <f>99.9*C79/100</f>
        <v>4.9950000000000001</v>
      </c>
      <c r="G79" s="288">
        <f>0*C79/100</f>
        <v>0</v>
      </c>
      <c r="H79" s="282"/>
      <c r="I79" s="284">
        <v>0</v>
      </c>
      <c r="J79" s="284">
        <f>I79*B79/1000</f>
        <v>0</v>
      </c>
      <c r="K79" s="270"/>
      <c r="L79" s="419"/>
      <c r="M79" s="419"/>
      <c r="N79" s="419"/>
      <c r="O79" s="420"/>
      <c r="P79" s="420"/>
      <c r="Q79" s="419"/>
      <c r="R79" s="419"/>
      <c r="S79" s="382"/>
      <c r="T79" s="382"/>
      <c r="U79" s="382"/>
      <c r="V79" s="382"/>
      <c r="W79" s="382"/>
      <c r="X79" s="382"/>
      <c r="Y79" s="382"/>
      <c r="Z79" s="382"/>
      <c r="AA79" s="382"/>
      <c r="AB79" s="382"/>
      <c r="AC79" s="382"/>
      <c r="AD79" s="382"/>
      <c r="AE79" s="382"/>
    </row>
    <row r="80" spans="1:41" s="69" customFormat="1" ht="26.1" customHeight="1">
      <c r="A80" s="279" t="s">
        <v>74</v>
      </c>
      <c r="B80" s="453">
        <f>C80*1.35</f>
        <v>2.7</v>
      </c>
      <c r="C80" s="280">
        <v>2</v>
      </c>
      <c r="D80" s="323"/>
      <c r="E80" s="288">
        <f>1.3*C80/100</f>
        <v>2.6000000000000002E-2</v>
      </c>
      <c r="F80" s="288">
        <f>0*C80/100</f>
        <v>0</v>
      </c>
      <c r="G80" s="288">
        <f>4.3*C80/100</f>
        <v>8.5999999999999993E-2</v>
      </c>
      <c r="H80" s="260"/>
      <c r="I80" s="284">
        <v>0</v>
      </c>
      <c r="J80" s="284">
        <f>I80*B80/1000</f>
        <v>0</v>
      </c>
      <c r="K80" s="306"/>
      <c r="L80" s="419"/>
      <c r="M80" s="419"/>
      <c r="N80" s="419"/>
      <c r="O80" s="420"/>
      <c r="P80" s="420"/>
      <c r="Q80" s="419"/>
      <c r="R80" s="419"/>
      <c r="S80" s="303"/>
      <c r="T80" s="303"/>
      <c r="U80" s="303"/>
      <c r="V80" s="303"/>
      <c r="W80" s="303"/>
      <c r="X80" s="303"/>
      <c r="Y80" s="303"/>
      <c r="Z80" s="303"/>
      <c r="AA80" s="303"/>
      <c r="AB80" s="303"/>
      <c r="AC80" s="303"/>
      <c r="AD80" s="303"/>
      <c r="AE80" s="303"/>
    </row>
    <row r="81" spans="1:31" ht="26.1" customHeight="1">
      <c r="A81" s="638" t="s">
        <v>285</v>
      </c>
      <c r="B81" s="638"/>
      <c r="C81" s="638"/>
      <c r="D81" s="275">
        <v>200</v>
      </c>
      <c r="E81" s="276">
        <f>E82+E83</f>
        <v>0.30599999999999999</v>
      </c>
      <c r="F81" s="276">
        <f>F82+F83</f>
        <v>0</v>
      </c>
      <c r="G81" s="276">
        <f>G82+G83</f>
        <v>22.574999999999999</v>
      </c>
      <c r="H81" s="304">
        <f>G81*4+F81*9+E81*4</f>
        <v>91.524000000000001</v>
      </c>
      <c r="I81" s="284">
        <v>0</v>
      </c>
      <c r="J81" s="368">
        <f>J82+J83</f>
        <v>0</v>
      </c>
      <c r="K81" s="278">
        <v>0</v>
      </c>
      <c r="L81" s="278">
        <v>0</v>
      </c>
      <c r="M81" s="278">
        <v>0</v>
      </c>
      <c r="N81" s="278">
        <v>0</v>
      </c>
      <c r="O81" s="278">
        <v>6.91</v>
      </c>
      <c r="P81" s="278">
        <v>13.69</v>
      </c>
      <c r="Q81" s="278">
        <v>0.96</v>
      </c>
      <c r="R81" s="278">
        <v>0</v>
      </c>
      <c r="S81" s="382"/>
      <c r="T81" s="382"/>
      <c r="U81" s="382"/>
      <c r="V81" s="382"/>
      <c r="W81" s="382"/>
      <c r="X81" s="382"/>
      <c r="Y81" s="382"/>
      <c r="Z81" s="382"/>
      <c r="AA81" s="382"/>
      <c r="AB81" s="382"/>
      <c r="AC81" s="382"/>
      <c r="AD81" s="382"/>
      <c r="AE81" s="382"/>
    </row>
    <row r="82" spans="1:31" s="69" customFormat="1" ht="26.1" customHeight="1">
      <c r="A82" s="293" t="s">
        <v>286</v>
      </c>
      <c r="B82" s="280">
        <v>15</v>
      </c>
      <c r="C82" s="280">
        <v>15</v>
      </c>
      <c r="D82" s="323"/>
      <c r="E82" s="295">
        <f>1.8*C82/100</f>
        <v>0.27</v>
      </c>
      <c r="F82" s="295">
        <v>0</v>
      </c>
      <c r="G82" s="295">
        <f>70.9*C82/100</f>
        <v>10.635</v>
      </c>
      <c r="H82" s="277"/>
      <c r="I82" s="284">
        <v>0</v>
      </c>
      <c r="J82" s="284">
        <f>B82*I82/1000</f>
        <v>0</v>
      </c>
      <c r="K82" s="306"/>
      <c r="L82" s="419"/>
      <c r="M82" s="419"/>
      <c r="N82" s="419"/>
      <c r="O82" s="420"/>
      <c r="P82" s="420"/>
      <c r="Q82" s="419"/>
      <c r="R82" s="419"/>
      <c r="S82" s="303"/>
      <c r="T82" s="303"/>
      <c r="U82" s="303"/>
      <c r="V82" s="303"/>
      <c r="W82" s="303"/>
      <c r="X82" s="303"/>
      <c r="Y82" s="303"/>
      <c r="Z82" s="303"/>
      <c r="AA82" s="303"/>
      <c r="AB82" s="303"/>
      <c r="AC82" s="303"/>
      <c r="AD82" s="303"/>
      <c r="AE82" s="303"/>
    </row>
    <row r="83" spans="1:31" s="69" customFormat="1" ht="26.1" customHeight="1">
      <c r="A83" s="279" t="s">
        <v>31</v>
      </c>
      <c r="B83" s="280">
        <v>12</v>
      </c>
      <c r="C83" s="280">
        <v>12</v>
      </c>
      <c r="D83" s="275"/>
      <c r="E83" s="295">
        <f>0.3*C83/100</f>
        <v>3.5999999999999997E-2</v>
      </c>
      <c r="F83" s="295">
        <f>0*C83/100</f>
        <v>0</v>
      </c>
      <c r="G83" s="295">
        <f>99.5*C83/100</f>
        <v>11.94</v>
      </c>
      <c r="H83" s="277"/>
      <c r="I83" s="506">
        <v>0</v>
      </c>
      <c r="J83" s="485">
        <f>I83*B83/1000</f>
        <v>0</v>
      </c>
      <c r="K83" s="278"/>
      <c r="L83" s="278"/>
      <c r="M83" s="278"/>
      <c r="N83" s="278"/>
      <c r="O83" s="278"/>
      <c r="P83" s="278"/>
      <c r="Q83" s="278"/>
      <c r="R83" s="278"/>
      <c r="S83" s="303"/>
      <c r="T83" s="303"/>
      <c r="U83" s="303"/>
      <c r="V83" s="303"/>
      <c r="W83" s="303"/>
      <c r="X83" s="303"/>
      <c r="Y83" s="303"/>
      <c r="Z83" s="303"/>
      <c r="AA83" s="303"/>
      <c r="AB83" s="303"/>
      <c r="AC83" s="303"/>
      <c r="AD83" s="303"/>
      <c r="AE83" s="303"/>
    </row>
    <row r="84" spans="1:31" ht="26.1" customHeight="1">
      <c r="A84" s="633" t="s">
        <v>41</v>
      </c>
      <c r="B84" s="633"/>
      <c r="C84" s="633"/>
      <c r="D84" s="308">
        <v>20</v>
      </c>
      <c r="E84" s="276">
        <f>6.6*D84/100</f>
        <v>1.32</v>
      </c>
      <c r="F84" s="276">
        <f>1.1*D84/100</f>
        <v>0.22</v>
      </c>
      <c r="G84" s="276">
        <f>41*D84/100</f>
        <v>8.1999999999999993</v>
      </c>
      <c r="H84" s="271">
        <f>E84*4+F84*9+G84*4</f>
        <v>40.059999999999995</v>
      </c>
      <c r="I84" s="284">
        <v>0</v>
      </c>
      <c r="J84" s="354">
        <f>I84*D84/1000</f>
        <v>0</v>
      </c>
      <c r="K84" s="278">
        <v>0</v>
      </c>
      <c r="L84" s="278">
        <v>3.3333333333333298E-2</v>
      </c>
      <c r="M84" s="278">
        <v>0</v>
      </c>
      <c r="N84" s="278">
        <v>0.32</v>
      </c>
      <c r="O84" s="278">
        <v>7</v>
      </c>
      <c r="P84" s="278">
        <v>31</v>
      </c>
      <c r="Q84" s="278">
        <v>8.1999999999999993</v>
      </c>
      <c r="R84" s="278">
        <v>0.57999999999999996</v>
      </c>
      <c r="S84" s="382"/>
      <c r="T84" s="382"/>
      <c r="U84" s="382"/>
      <c r="V84" s="382"/>
      <c r="W84" s="382"/>
      <c r="X84" s="382"/>
      <c r="Y84" s="382"/>
      <c r="Z84" s="382"/>
      <c r="AA84" s="382"/>
      <c r="AB84" s="382"/>
      <c r="AC84" s="382"/>
      <c r="AD84" s="382"/>
      <c r="AE84" s="382"/>
    </row>
    <row r="85" spans="1:31" s="69" customFormat="1" ht="26.1" customHeight="1">
      <c r="A85" s="633" t="s">
        <v>76</v>
      </c>
      <c r="B85" s="633"/>
      <c r="C85" s="633"/>
      <c r="D85" s="308">
        <v>20</v>
      </c>
      <c r="E85" s="276">
        <f>7.6*D85/100</f>
        <v>1.52</v>
      </c>
      <c r="F85" s="276">
        <f>0.9*D85/100</f>
        <v>0.18</v>
      </c>
      <c r="G85" s="276">
        <f>48.4*D85/100</f>
        <v>9.68</v>
      </c>
      <c r="H85" s="271">
        <f>E85*4+F85*9+G85*4</f>
        <v>46.42</v>
      </c>
      <c r="I85" s="284">
        <v>0</v>
      </c>
      <c r="J85" s="354">
        <f>I85*D85/1000</f>
        <v>0</v>
      </c>
      <c r="K85" s="278">
        <v>0</v>
      </c>
      <c r="L85" s="278">
        <v>0.02</v>
      </c>
      <c r="M85" s="278">
        <v>0</v>
      </c>
      <c r="N85" s="278">
        <v>0.03</v>
      </c>
      <c r="O85" s="278">
        <v>2.99</v>
      </c>
      <c r="P85" s="278">
        <v>13</v>
      </c>
      <c r="Q85" s="278">
        <v>2.74</v>
      </c>
      <c r="R85" s="278">
        <v>0.31</v>
      </c>
      <c r="S85" s="303"/>
      <c r="T85" s="303"/>
      <c r="U85" s="303"/>
      <c r="V85" s="303"/>
      <c r="W85" s="303"/>
      <c r="X85" s="303"/>
      <c r="Y85" s="303"/>
      <c r="Z85" s="303"/>
      <c r="AA85" s="303"/>
      <c r="AB85" s="303"/>
      <c r="AC85" s="303"/>
      <c r="AD85" s="303"/>
      <c r="AE85" s="303"/>
    </row>
    <row r="86" spans="1:31" s="69" customFormat="1" ht="26.1" customHeight="1">
      <c r="A86" s="360" t="s">
        <v>112</v>
      </c>
      <c r="B86" s="361">
        <v>150</v>
      </c>
      <c r="C86" s="362"/>
      <c r="D86" s="363">
        <v>150</v>
      </c>
      <c r="E86" s="364">
        <f>0.4*D86/100</f>
        <v>0.6</v>
      </c>
      <c r="F86" s="364">
        <v>0</v>
      </c>
      <c r="G86" s="364">
        <f>11.3*D86/100</f>
        <v>16.95</v>
      </c>
      <c r="H86" s="304">
        <f>E86*4+F86*9+G86*4</f>
        <v>70.2</v>
      </c>
      <c r="I86" s="284">
        <v>0</v>
      </c>
      <c r="J86" s="278">
        <f>I86*B86/1000</f>
        <v>0</v>
      </c>
      <c r="K86" s="278">
        <v>9.4615384615384599</v>
      </c>
      <c r="L86" s="278">
        <v>6.9230769230769207E-2</v>
      </c>
      <c r="M86" s="278">
        <v>0</v>
      </c>
      <c r="N86" s="278">
        <v>0.34615384615384598</v>
      </c>
      <c r="O86" s="278">
        <v>40.730769230769198</v>
      </c>
      <c r="P86" s="278">
        <v>72.557692307692307</v>
      </c>
      <c r="Q86" s="278">
        <v>18.230769230769202</v>
      </c>
      <c r="R86" s="278">
        <v>0</v>
      </c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</row>
    <row r="87" spans="1:31" s="69" customFormat="1" ht="26.1" customHeight="1">
      <c r="A87" s="637" t="s">
        <v>77</v>
      </c>
      <c r="B87" s="637"/>
      <c r="C87" s="637"/>
      <c r="D87" s="637"/>
      <c r="E87" s="366">
        <f>E88+E89</f>
        <v>7.13</v>
      </c>
      <c r="F87" s="366">
        <f>F88+F89</f>
        <v>19.990000000000002</v>
      </c>
      <c r="G87" s="366">
        <f>G88+G89</f>
        <v>28.224999999999998</v>
      </c>
      <c r="H87" s="271">
        <f>H88+H89</f>
        <v>321.33</v>
      </c>
      <c r="I87" s="284">
        <v>0</v>
      </c>
      <c r="J87" s="368">
        <f t="shared" ref="J87:R87" si="5">J88+J89</f>
        <v>0</v>
      </c>
      <c r="K87" s="301">
        <f t="shared" si="5"/>
        <v>0</v>
      </c>
      <c r="L87" s="301">
        <f t="shared" si="5"/>
        <v>0.1</v>
      </c>
      <c r="M87" s="301">
        <f t="shared" si="5"/>
        <v>0</v>
      </c>
      <c r="N87" s="301">
        <f t="shared" si="5"/>
        <v>0</v>
      </c>
      <c r="O87" s="301">
        <f t="shared" si="5"/>
        <v>240</v>
      </c>
      <c r="P87" s="301">
        <f t="shared" si="5"/>
        <v>266</v>
      </c>
      <c r="Q87" s="301">
        <f t="shared" si="5"/>
        <v>5.2</v>
      </c>
      <c r="R87" s="301">
        <f t="shared" si="5"/>
        <v>0.03</v>
      </c>
      <c r="S87" s="303"/>
      <c r="T87" s="303"/>
      <c r="U87" s="303"/>
      <c r="V87" s="303"/>
      <c r="W87" s="303"/>
      <c r="X87" s="303"/>
      <c r="Y87" s="303"/>
      <c r="Z87" s="303"/>
      <c r="AA87" s="303"/>
      <c r="AB87" s="303"/>
      <c r="AC87" s="303"/>
      <c r="AD87" s="303"/>
      <c r="AE87" s="303"/>
    </row>
    <row r="88" spans="1:31" s="69" customFormat="1" ht="26.1" customHeight="1">
      <c r="A88" s="164" t="s">
        <v>287</v>
      </c>
      <c r="B88" s="165">
        <v>207</v>
      </c>
      <c r="C88" s="165"/>
      <c r="D88" s="166">
        <v>200</v>
      </c>
      <c r="E88" s="276">
        <f>2.8*D88/100</f>
        <v>5.6</v>
      </c>
      <c r="F88" s="276">
        <f>3.2*D88/100</f>
        <v>6.4</v>
      </c>
      <c r="G88" s="276">
        <f>4.1*D88/100</f>
        <v>8.1999999999999993</v>
      </c>
      <c r="H88" s="304">
        <f>E88*4+F88*9+G88*4</f>
        <v>112.8</v>
      </c>
      <c r="I88" s="284">
        <v>0</v>
      </c>
      <c r="J88" s="278">
        <f>I88*B88/1000</f>
        <v>0</v>
      </c>
      <c r="K88" s="278">
        <v>0</v>
      </c>
      <c r="L88" s="278">
        <v>0.1</v>
      </c>
      <c r="M88" s="278">
        <v>0</v>
      </c>
      <c r="N88" s="278">
        <v>0</v>
      </c>
      <c r="O88" s="278">
        <v>240</v>
      </c>
      <c r="P88" s="278">
        <v>266</v>
      </c>
      <c r="Q88" s="278">
        <v>5.2</v>
      </c>
      <c r="R88" s="278">
        <v>0.03</v>
      </c>
      <c r="S88" s="303"/>
      <c r="T88" s="303"/>
      <c r="U88" s="303"/>
      <c r="V88" s="303"/>
      <c r="W88" s="303"/>
      <c r="X88" s="303"/>
      <c r="Y88" s="303"/>
      <c r="Z88" s="303"/>
      <c r="AA88" s="303"/>
      <c r="AB88" s="303"/>
      <c r="AC88" s="303"/>
      <c r="AD88" s="303"/>
      <c r="AE88" s="303"/>
    </row>
    <row r="89" spans="1:31" ht="26.1" customHeight="1">
      <c r="A89" s="630" t="s">
        <v>288</v>
      </c>
      <c r="B89" s="630"/>
      <c r="C89" s="630"/>
      <c r="D89" s="275">
        <v>45</v>
      </c>
      <c r="E89" s="276">
        <f>3.4*D89/100</f>
        <v>1.53</v>
      </c>
      <c r="F89" s="276">
        <f>30.2*D89/100</f>
        <v>13.59</v>
      </c>
      <c r="G89" s="276">
        <f>44.5*D89/100</f>
        <v>20.024999999999999</v>
      </c>
      <c r="H89" s="400">
        <f>G89*4+F89*9+E89*4</f>
        <v>208.53</v>
      </c>
      <c r="I89" s="284">
        <v>0</v>
      </c>
      <c r="J89" s="278">
        <f>I89*D89/1000</f>
        <v>0</v>
      </c>
      <c r="K89" s="278">
        <v>0</v>
      </c>
      <c r="L89" s="278">
        <v>0</v>
      </c>
      <c r="M89" s="278">
        <v>0</v>
      </c>
      <c r="N89" s="278">
        <v>0</v>
      </c>
      <c r="O89" s="278">
        <v>0</v>
      </c>
      <c r="P89" s="278">
        <v>0</v>
      </c>
      <c r="Q89" s="278">
        <v>0</v>
      </c>
      <c r="R89" s="278">
        <v>0</v>
      </c>
      <c r="S89" s="382"/>
      <c r="T89" s="382"/>
      <c r="U89" s="382"/>
      <c r="V89" s="382"/>
      <c r="W89" s="382"/>
      <c r="X89" s="382"/>
      <c r="Y89" s="382"/>
      <c r="Z89" s="382"/>
      <c r="AA89" s="382"/>
      <c r="AB89" s="382"/>
      <c r="AC89" s="382"/>
      <c r="AD89" s="382"/>
      <c r="AE89" s="382"/>
    </row>
    <row r="90" spans="1:31" s="69" customFormat="1" ht="26.1" customHeight="1">
      <c r="A90" s="647" t="s">
        <v>182</v>
      </c>
      <c r="B90" s="647"/>
      <c r="C90" s="647"/>
      <c r="D90" s="362"/>
      <c r="E90" s="397">
        <f>'лагерь 2 день'!E6+'лагерь 2 день'!E24+'лагерь 2 день'!E87</f>
        <v>59.951808399999997</v>
      </c>
      <c r="F90" s="397">
        <f>'лагерь 2 день'!F6+'лагерь 2 день'!F24+'лагерь 2 день'!F87</f>
        <v>74.576800000000006</v>
      </c>
      <c r="G90" s="397">
        <f>'лагерь 2 день'!G6+'лагерь 2 день'!G24+'лагерь 2 день'!G87</f>
        <v>226.00264899999999</v>
      </c>
      <c r="H90" s="442">
        <f>H87+H24+H6</f>
        <v>1681.5541976</v>
      </c>
      <c r="I90" s="397"/>
      <c r="J90" s="397"/>
      <c r="K90" s="397"/>
      <c r="L90" s="397"/>
      <c r="M90" s="397"/>
      <c r="N90" s="397"/>
      <c r="O90" s="397"/>
      <c r="P90" s="397"/>
      <c r="Q90" s="397"/>
      <c r="R90" s="397"/>
      <c r="S90" s="303"/>
      <c r="T90" s="303"/>
      <c r="U90" s="303"/>
      <c r="V90" s="303"/>
      <c r="W90" s="303"/>
      <c r="X90" s="303"/>
      <c r="Y90" s="303"/>
      <c r="Z90" s="303"/>
      <c r="AA90" s="303"/>
      <c r="AB90" s="303"/>
      <c r="AC90" s="303"/>
      <c r="AD90" s="303"/>
      <c r="AE90" s="303"/>
    </row>
    <row r="91" spans="1:31" ht="26.1" customHeight="1">
      <c r="A91" s="443"/>
      <c r="B91" s="444"/>
      <c r="C91" s="445"/>
      <c r="D91" s="445"/>
      <c r="E91" s="382"/>
      <c r="F91" s="382"/>
      <c r="G91" s="382"/>
      <c r="H91" s="382"/>
      <c r="I91" s="382"/>
      <c r="J91" s="382"/>
      <c r="K91" s="303"/>
      <c r="L91" s="303"/>
      <c r="M91" s="303"/>
      <c r="N91" s="303"/>
      <c r="O91" s="303"/>
      <c r="P91" s="303"/>
      <c r="Q91" s="303"/>
      <c r="R91" s="303"/>
      <c r="S91" s="382"/>
      <c r="T91" s="382"/>
      <c r="U91" s="382"/>
      <c r="V91" s="382"/>
      <c r="W91" s="382"/>
      <c r="X91" s="382"/>
      <c r="Y91" s="382"/>
      <c r="Z91" s="382"/>
      <c r="AA91" s="382"/>
      <c r="AB91" s="382"/>
      <c r="AC91" s="382"/>
      <c r="AD91" s="382"/>
      <c r="AE91" s="382"/>
    </row>
    <row r="92" spans="1:31" s="69" customFormat="1" ht="26.1" customHeight="1">
      <c r="A92" s="443"/>
      <c r="B92" s="443"/>
      <c r="C92" s="445"/>
      <c r="D92" s="445"/>
      <c r="E92" s="382"/>
      <c r="F92" s="382"/>
      <c r="G92" s="382"/>
      <c r="H92" s="382"/>
      <c r="I92" s="382"/>
      <c r="J92" s="382"/>
      <c r="K92" s="303"/>
      <c r="L92" s="303"/>
      <c r="M92" s="303"/>
      <c r="N92" s="303"/>
      <c r="O92" s="303"/>
      <c r="P92" s="303"/>
      <c r="Q92" s="303"/>
      <c r="R92" s="303"/>
      <c r="S92" s="303"/>
      <c r="T92" s="303"/>
      <c r="U92" s="303"/>
      <c r="V92" s="303"/>
      <c r="W92" s="303"/>
      <c r="X92" s="303"/>
      <c r="Y92" s="303"/>
      <c r="Z92" s="303"/>
      <c r="AA92" s="303"/>
      <c r="AB92" s="303"/>
      <c r="AC92" s="303"/>
      <c r="AD92" s="303"/>
      <c r="AE92" s="303"/>
    </row>
    <row r="93" spans="1:31" s="69" customFormat="1" ht="26.1" customHeight="1">
      <c r="A93" s="443"/>
      <c r="B93" s="444"/>
      <c r="C93" s="445"/>
      <c r="D93" s="445"/>
      <c r="E93" s="382"/>
      <c r="F93" s="382"/>
      <c r="G93" s="382"/>
      <c r="H93" s="382"/>
      <c r="I93" s="382"/>
      <c r="J93" s="382"/>
      <c r="K93" s="382"/>
      <c r="L93" s="382"/>
      <c r="M93" s="382"/>
      <c r="N93" s="382"/>
      <c r="O93" s="382"/>
      <c r="P93" s="382"/>
      <c r="Q93" s="382"/>
      <c r="R93" s="382"/>
      <c r="S93" s="303"/>
      <c r="T93" s="303"/>
      <c r="U93" s="303"/>
      <c r="V93" s="303"/>
      <c r="W93" s="303"/>
      <c r="X93" s="303"/>
      <c r="Y93" s="303"/>
      <c r="Z93" s="303"/>
      <c r="AA93" s="303"/>
      <c r="AB93" s="303"/>
      <c r="AC93" s="303"/>
      <c r="AD93" s="303"/>
      <c r="AE93" s="303"/>
    </row>
    <row r="94" spans="1:31" ht="26.1" customHeight="1">
      <c r="A94" s="443"/>
      <c r="B94" s="444"/>
      <c r="C94" s="445"/>
      <c r="D94" s="445"/>
      <c r="E94" s="382"/>
      <c r="F94" s="382"/>
      <c r="G94" s="382"/>
      <c r="H94" s="382"/>
      <c r="I94" s="382"/>
      <c r="J94" s="382"/>
      <c r="K94" s="303"/>
      <c r="L94" s="303"/>
      <c r="M94" s="303"/>
      <c r="N94" s="303"/>
      <c r="O94" s="303"/>
      <c r="P94" s="303"/>
      <c r="Q94" s="303"/>
      <c r="R94" s="303"/>
      <c r="S94" s="382"/>
      <c r="T94" s="382"/>
      <c r="U94" s="382"/>
      <c r="V94" s="382"/>
      <c r="W94" s="382"/>
      <c r="X94" s="382"/>
      <c r="Y94" s="382"/>
      <c r="Z94" s="382"/>
      <c r="AA94" s="382"/>
      <c r="AB94" s="382"/>
      <c r="AC94" s="382"/>
      <c r="AD94" s="382"/>
      <c r="AE94" s="382"/>
    </row>
    <row r="95" spans="1:31" ht="26.1" customHeight="1">
      <c r="A95" s="443"/>
      <c r="B95" s="444"/>
      <c r="C95" s="445"/>
      <c r="D95" s="445"/>
      <c r="E95" s="382"/>
      <c r="F95" s="382"/>
      <c r="G95" s="382"/>
      <c r="H95" s="382"/>
      <c r="I95" s="382"/>
      <c r="J95" s="382"/>
      <c r="K95" s="382"/>
      <c r="L95" s="382"/>
      <c r="M95" s="382"/>
      <c r="N95" s="382"/>
      <c r="O95" s="382"/>
      <c r="P95" s="382"/>
      <c r="Q95" s="382"/>
      <c r="R95" s="382"/>
      <c r="S95" s="382"/>
      <c r="T95" s="382"/>
      <c r="U95" s="382"/>
      <c r="V95" s="382"/>
      <c r="W95" s="382"/>
      <c r="X95" s="382"/>
      <c r="Y95" s="382"/>
      <c r="Z95" s="382"/>
      <c r="AA95" s="382"/>
      <c r="AB95" s="382"/>
      <c r="AC95" s="382"/>
      <c r="AD95" s="382"/>
      <c r="AE95" s="382"/>
    </row>
    <row r="96" spans="1:31" s="69" customFormat="1" ht="26.1" customHeight="1">
      <c r="A96" s="443"/>
      <c r="B96" s="444"/>
      <c r="C96" s="445"/>
      <c r="D96" s="445"/>
      <c r="E96" s="382"/>
      <c r="F96" s="382"/>
      <c r="G96" s="382"/>
      <c r="H96" s="382"/>
      <c r="I96" s="382"/>
      <c r="J96" s="382"/>
      <c r="K96" s="303"/>
      <c r="L96" s="303"/>
      <c r="M96" s="303"/>
      <c r="N96" s="303"/>
      <c r="O96" s="303"/>
      <c r="P96" s="303"/>
      <c r="Q96" s="303"/>
      <c r="R96" s="303"/>
      <c r="S96" s="303"/>
      <c r="T96" s="303"/>
      <c r="U96" s="303"/>
      <c r="V96" s="303"/>
      <c r="W96" s="303"/>
      <c r="X96" s="303"/>
      <c r="Y96" s="303"/>
      <c r="Z96" s="303"/>
      <c r="AA96" s="303"/>
      <c r="AB96" s="303"/>
      <c r="AC96" s="303"/>
      <c r="AD96" s="303"/>
      <c r="AE96" s="303"/>
    </row>
    <row r="97" spans="1:31" s="69" customFormat="1" ht="31.5" customHeight="1">
      <c r="A97" s="443"/>
      <c r="B97" s="443"/>
      <c r="C97" s="445"/>
      <c r="D97" s="445"/>
      <c r="E97" s="382"/>
      <c r="F97" s="382"/>
      <c r="G97" s="382"/>
      <c r="H97" s="382"/>
      <c r="I97" s="382"/>
      <c r="J97" s="382"/>
      <c r="K97" s="303"/>
      <c r="L97" s="303"/>
      <c r="M97" s="303"/>
      <c r="N97" s="303"/>
      <c r="O97" s="303"/>
      <c r="P97" s="303"/>
      <c r="Q97" s="303"/>
      <c r="R97" s="303"/>
      <c r="S97" s="303"/>
      <c r="T97" s="303"/>
      <c r="U97" s="303"/>
      <c r="V97" s="303"/>
      <c r="W97" s="303"/>
      <c r="X97" s="303"/>
      <c r="Y97" s="303"/>
      <c r="Z97" s="303"/>
      <c r="AA97" s="303"/>
      <c r="AB97" s="303"/>
      <c r="AC97" s="303"/>
      <c r="AD97" s="303"/>
      <c r="AE97" s="303"/>
    </row>
    <row r="98" spans="1:31" s="69" customFormat="1" ht="26.1" customHeight="1">
      <c r="A98" s="443"/>
      <c r="B98" s="444"/>
      <c r="C98" s="445"/>
      <c r="D98" s="445"/>
      <c r="E98" s="382"/>
      <c r="F98" s="382"/>
      <c r="G98" s="382"/>
      <c r="H98" s="382"/>
      <c r="I98" s="382"/>
      <c r="J98" s="382"/>
      <c r="K98" s="382"/>
      <c r="L98" s="382"/>
      <c r="M98" s="382"/>
      <c r="N98" s="382"/>
      <c r="O98" s="382"/>
      <c r="P98" s="382"/>
      <c r="Q98" s="382"/>
      <c r="R98" s="382"/>
      <c r="S98" s="303"/>
      <c r="T98" s="303"/>
      <c r="U98" s="303"/>
      <c r="V98" s="303"/>
      <c r="W98" s="303"/>
      <c r="X98" s="303"/>
      <c r="Y98" s="303"/>
      <c r="Z98" s="303"/>
      <c r="AA98" s="303"/>
      <c r="AB98" s="303"/>
      <c r="AC98" s="303"/>
      <c r="AD98" s="303"/>
      <c r="AE98" s="303"/>
    </row>
    <row r="99" spans="1:31" s="69" customFormat="1" ht="26.1" customHeight="1">
      <c r="A99" s="443"/>
      <c r="B99" s="443"/>
      <c r="C99" s="445"/>
      <c r="D99" s="445"/>
      <c r="E99" s="382"/>
      <c r="F99" s="382"/>
      <c r="G99" s="382"/>
      <c r="H99" s="382"/>
      <c r="I99" s="382"/>
      <c r="J99" s="382"/>
      <c r="K99" s="303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</row>
    <row r="100" spans="1:31" s="24" customFormat="1" ht="26.1" customHeight="1">
      <c r="A100" s="443"/>
      <c r="B100" s="444"/>
      <c r="C100" s="445"/>
      <c r="D100" s="445"/>
      <c r="E100" s="382"/>
      <c r="F100" s="382"/>
      <c r="G100" s="382"/>
      <c r="H100" s="382"/>
      <c r="I100" s="382"/>
      <c r="J100" s="382"/>
      <c r="K100" s="303"/>
      <c r="L100" s="303"/>
      <c r="M100" s="303"/>
      <c r="N100" s="303"/>
      <c r="O100" s="303"/>
      <c r="P100" s="303"/>
      <c r="Q100" s="303"/>
      <c r="R100" s="303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2"/>
      <c r="AC100" s="382"/>
      <c r="AD100" s="382"/>
      <c r="AE100" s="382"/>
    </row>
    <row r="101" spans="1:31" s="24" customFormat="1" ht="26.1" customHeight="1">
      <c r="A101" s="443"/>
      <c r="B101" s="444"/>
      <c r="C101" s="445"/>
      <c r="D101" s="445"/>
      <c r="E101" s="382"/>
      <c r="F101" s="382"/>
      <c r="G101" s="382"/>
      <c r="H101" s="382"/>
      <c r="I101" s="382"/>
      <c r="J101" s="382"/>
      <c r="K101" s="303"/>
      <c r="L101" s="303"/>
      <c r="M101" s="303"/>
      <c r="N101" s="303"/>
      <c r="O101" s="303"/>
      <c r="P101" s="303"/>
      <c r="Q101" s="303"/>
      <c r="R101" s="303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2"/>
      <c r="AC101" s="382"/>
      <c r="AD101" s="382"/>
      <c r="AE101" s="382"/>
    </row>
    <row r="102" spans="1:31" s="24" customFormat="1" ht="26.1" customHeight="1">
      <c r="A102" s="443"/>
      <c r="B102" s="443"/>
      <c r="C102" s="445"/>
      <c r="D102" s="445"/>
      <c r="E102" s="382"/>
      <c r="F102" s="382"/>
      <c r="G102" s="382"/>
      <c r="H102" s="382"/>
      <c r="I102" s="382"/>
      <c r="J102" s="382"/>
      <c r="K102" s="303"/>
      <c r="L102" s="303"/>
      <c r="M102" s="303"/>
      <c r="N102" s="303"/>
      <c r="O102" s="303"/>
      <c r="P102" s="303"/>
      <c r="Q102" s="303"/>
      <c r="R102" s="303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2"/>
      <c r="AC102" s="382"/>
      <c r="AD102" s="382"/>
      <c r="AE102" s="382"/>
    </row>
    <row r="103" spans="1:31" s="69" customFormat="1" ht="26.1" customHeight="1">
      <c r="A103" s="443"/>
      <c r="B103" s="444"/>
      <c r="C103" s="445"/>
      <c r="D103" s="445"/>
      <c r="E103" s="382"/>
      <c r="F103" s="382"/>
      <c r="G103" s="382"/>
      <c r="H103" s="382"/>
      <c r="I103" s="382"/>
      <c r="J103" s="382"/>
      <c r="K103" s="382"/>
      <c r="L103" s="382"/>
      <c r="M103" s="382"/>
      <c r="N103" s="382"/>
      <c r="O103" s="382"/>
      <c r="P103" s="382"/>
      <c r="Q103" s="382"/>
      <c r="R103" s="382"/>
      <c r="S103" s="303"/>
      <c r="T103" s="303"/>
      <c r="U103" s="303"/>
      <c r="V103" s="303"/>
      <c r="W103" s="303"/>
      <c r="X103" s="303"/>
      <c r="Y103" s="303"/>
      <c r="Z103" s="303"/>
      <c r="AA103" s="303"/>
      <c r="AB103" s="303"/>
      <c r="AC103" s="303"/>
      <c r="AD103" s="303"/>
      <c r="AE103" s="303"/>
    </row>
    <row r="104" spans="1:31" s="24" customFormat="1" ht="26.1" customHeight="1">
      <c r="A104" s="176"/>
      <c r="B104" s="177"/>
      <c r="E104" s="382"/>
      <c r="F104" s="382"/>
      <c r="G104" s="382"/>
      <c r="H104" s="382"/>
      <c r="I104" s="382"/>
      <c r="J104" s="382"/>
      <c r="K104" s="382"/>
      <c r="L104" s="382"/>
      <c r="M104" s="382"/>
      <c r="N104" s="382"/>
      <c r="O104" s="382"/>
      <c r="P104" s="382"/>
      <c r="Q104" s="382"/>
      <c r="R104" s="382"/>
      <c r="S104" s="382"/>
      <c r="T104" s="382"/>
      <c r="U104" s="382"/>
      <c r="V104" s="382"/>
      <c r="W104" s="382"/>
      <c r="X104" s="382"/>
      <c r="Y104" s="382"/>
      <c r="Z104" s="382"/>
      <c r="AA104" s="382"/>
      <c r="AB104" s="382"/>
      <c r="AC104" s="382"/>
      <c r="AD104" s="382"/>
      <c r="AE104" s="382"/>
    </row>
    <row r="105" spans="1:31" s="69" customFormat="1" ht="26.1" customHeight="1">
      <c r="A105" s="176"/>
      <c r="B105" s="177"/>
      <c r="C105" s="24"/>
      <c r="D105" s="24"/>
      <c r="E105" s="382"/>
      <c r="F105" s="382"/>
      <c r="G105" s="382"/>
      <c r="H105" s="382"/>
      <c r="I105" s="382"/>
      <c r="J105" s="382"/>
      <c r="K105" s="303"/>
      <c r="L105" s="303"/>
      <c r="M105" s="303"/>
      <c r="N105" s="303"/>
      <c r="O105" s="303"/>
      <c r="P105" s="303"/>
      <c r="Q105" s="303"/>
      <c r="R105" s="303"/>
      <c r="S105" s="303"/>
      <c r="T105" s="303"/>
      <c r="U105" s="303"/>
      <c r="V105" s="303"/>
      <c r="W105" s="303"/>
      <c r="X105" s="303"/>
      <c r="Y105" s="303"/>
      <c r="Z105" s="303"/>
      <c r="AA105" s="303"/>
      <c r="AB105" s="303"/>
      <c r="AC105" s="303"/>
      <c r="AD105" s="303"/>
      <c r="AE105" s="303"/>
    </row>
    <row r="106" spans="1:31" s="69" customFormat="1" ht="26.1" customHeight="1">
      <c r="A106" s="176"/>
      <c r="B106" s="177"/>
      <c r="C106" s="24"/>
      <c r="D106" s="24"/>
      <c r="E106" s="382"/>
      <c r="F106" s="382"/>
      <c r="G106" s="382"/>
      <c r="H106" s="382"/>
      <c r="I106" s="382"/>
      <c r="J106" s="382"/>
      <c r="K106" s="382"/>
      <c r="L106" s="382"/>
      <c r="M106" s="382"/>
      <c r="N106" s="382"/>
      <c r="O106" s="382"/>
      <c r="P106" s="382"/>
      <c r="Q106" s="382"/>
      <c r="R106" s="382"/>
      <c r="S106" s="303"/>
      <c r="T106" s="303"/>
      <c r="U106" s="303"/>
      <c r="V106" s="303"/>
      <c r="W106" s="303"/>
      <c r="X106" s="303"/>
      <c r="Y106" s="303"/>
      <c r="Z106" s="303"/>
      <c r="AA106" s="303"/>
      <c r="AB106" s="303"/>
      <c r="AC106" s="303"/>
      <c r="AD106" s="303"/>
      <c r="AE106" s="303"/>
    </row>
    <row r="107" spans="1:31" s="69" customFormat="1" ht="26.1" customHeight="1">
      <c r="A107" s="176"/>
      <c r="B107" s="176"/>
      <c r="C107" s="24"/>
      <c r="D107" s="24"/>
      <c r="E107" s="382"/>
      <c r="F107" s="382"/>
      <c r="G107" s="382"/>
      <c r="H107" s="382"/>
      <c r="I107" s="382"/>
      <c r="J107" s="382"/>
      <c r="K107" s="303"/>
      <c r="L107" s="303"/>
      <c r="M107" s="303"/>
      <c r="N107" s="303"/>
      <c r="O107" s="303"/>
      <c r="P107" s="303"/>
      <c r="Q107" s="303"/>
      <c r="R107" s="303"/>
      <c r="S107" s="303"/>
      <c r="T107" s="303"/>
      <c r="U107" s="303"/>
      <c r="V107" s="303"/>
      <c r="W107" s="303"/>
      <c r="X107" s="303"/>
      <c r="Y107" s="303"/>
      <c r="Z107" s="303"/>
      <c r="AA107" s="303"/>
      <c r="AB107" s="303"/>
      <c r="AC107" s="303"/>
      <c r="AD107" s="303"/>
      <c r="AE107" s="303"/>
    </row>
    <row r="108" spans="1:31" s="24" customFormat="1" ht="26.1" customHeight="1">
      <c r="A108" s="176"/>
      <c r="B108" s="176"/>
      <c r="E108" s="382"/>
      <c r="F108" s="382"/>
      <c r="G108" s="382"/>
      <c r="H108" s="382"/>
      <c r="I108" s="382"/>
      <c r="J108" s="382"/>
      <c r="K108" s="303"/>
      <c r="L108" s="303"/>
      <c r="M108" s="303"/>
      <c r="N108" s="303"/>
      <c r="O108" s="303"/>
      <c r="P108" s="303"/>
      <c r="Q108" s="303"/>
      <c r="R108" s="303"/>
      <c r="S108" s="382"/>
      <c r="T108" s="382"/>
      <c r="U108" s="382"/>
      <c r="V108" s="382"/>
      <c r="W108" s="382"/>
      <c r="X108" s="382"/>
      <c r="Y108" s="382"/>
      <c r="Z108" s="382"/>
      <c r="AA108" s="382"/>
      <c r="AB108" s="382"/>
      <c r="AC108" s="382"/>
      <c r="AD108" s="382"/>
      <c r="AE108" s="382"/>
    </row>
    <row r="109" spans="1:31" s="69" customFormat="1" ht="26.1" customHeight="1">
      <c r="A109" s="176"/>
      <c r="B109" s="177"/>
      <c r="C109" s="24"/>
      <c r="D109" s="24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03"/>
      <c r="T109" s="303"/>
      <c r="U109" s="303"/>
      <c r="V109" s="303"/>
      <c r="W109" s="303"/>
      <c r="X109" s="303"/>
      <c r="Y109" s="303"/>
      <c r="Z109" s="303"/>
      <c r="AA109" s="303"/>
      <c r="AB109" s="303"/>
      <c r="AC109" s="303"/>
      <c r="AD109" s="303"/>
      <c r="AE109" s="303"/>
    </row>
    <row r="110" spans="1:31" s="24" customFormat="1" ht="26.1" customHeight="1">
      <c r="A110" s="199"/>
      <c r="B110" s="199"/>
      <c r="E110" s="382"/>
      <c r="F110" s="382"/>
      <c r="G110" s="382"/>
      <c r="H110" s="382"/>
      <c r="I110" s="382"/>
      <c r="J110" s="382"/>
      <c r="K110" s="382"/>
      <c r="L110" s="382"/>
      <c r="M110" s="382"/>
      <c r="N110" s="382"/>
      <c r="O110" s="382"/>
      <c r="P110" s="382"/>
      <c r="Q110" s="382"/>
      <c r="R110" s="382"/>
      <c r="S110" s="382"/>
      <c r="T110" s="382"/>
      <c r="U110" s="382"/>
      <c r="V110" s="382"/>
      <c r="W110" s="382"/>
      <c r="X110" s="382"/>
      <c r="Y110" s="382"/>
      <c r="Z110" s="382"/>
      <c r="AA110" s="382"/>
      <c r="AB110" s="382"/>
      <c r="AC110" s="382"/>
      <c r="AD110" s="382"/>
      <c r="AE110" s="382"/>
    </row>
    <row r="111" spans="1:31" s="69" customFormat="1" ht="30.75" customHeight="1">
      <c r="A111" s="199"/>
      <c r="B111" s="200"/>
      <c r="C111" s="24"/>
      <c r="D111" s="24"/>
      <c r="E111" s="382"/>
      <c r="F111" s="382"/>
      <c r="G111" s="382"/>
      <c r="H111" s="382"/>
      <c r="I111" s="382"/>
      <c r="J111" s="382"/>
      <c r="K111" s="303"/>
      <c r="L111" s="303"/>
      <c r="M111" s="303"/>
      <c r="N111" s="303"/>
      <c r="O111" s="303"/>
      <c r="P111" s="303"/>
      <c r="Q111" s="303"/>
      <c r="R111" s="303"/>
      <c r="S111" s="303"/>
      <c r="T111" s="303"/>
      <c r="U111" s="303"/>
      <c r="V111" s="303"/>
      <c r="W111" s="303"/>
      <c r="X111" s="303"/>
      <c r="Y111" s="303"/>
      <c r="Z111" s="303"/>
      <c r="AA111" s="303"/>
      <c r="AB111" s="303"/>
      <c r="AC111" s="303"/>
      <c r="AD111" s="303"/>
      <c r="AE111" s="303"/>
    </row>
    <row r="112" spans="1:31" s="24" customFormat="1" ht="26.1" customHeight="1">
      <c r="A112" s="185"/>
      <c r="B112" s="186"/>
      <c r="E112" s="382"/>
      <c r="F112" s="382"/>
      <c r="G112" s="382"/>
      <c r="H112" s="382"/>
      <c r="I112" s="382"/>
      <c r="J112" s="382"/>
      <c r="K112" s="303"/>
      <c r="L112" s="303"/>
      <c r="M112" s="303"/>
      <c r="N112" s="303"/>
      <c r="O112" s="303"/>
      <c r="P112" s="303"/>
      <c r="Q112" s="303"/>
      <c r="R112" s="303"/>
      <c r="S112" s="382"/>
      <c r="T112" s="382"/>
      <c r="U112" s="382"/>
      <c r="V112" s="382"/>
      <c r="W112" s="382"/>
      <c r="X112" s="382"/>
      <c r="Y112" s="382"/>
      <c r="Z112" s="382"/>
      <c r="AA112" s="382"/>
      <c r="AB112" s="382"/>
      <c r="AC112" s="382"/>
      <c r="AD112" s="382"/>
      <c r="AE112" s="382"/>
    </row>
    <row r="113" spans="1:31" s="69" customFormat="1" ht="26.1" customHeight="1">
      <c r="A113" s="185"/>
      <c r="B113" s="185"/>
      <c r="C113" s="24"/>
      <c r="D113" s="24"/>
      <c r="E113" s="382"/>
      <c r="F113" s="382"/>
      <c r="G113" s="382"/>
      <c r="H113" s="382"/>
      <c r="I113" s="382"/>
      <c r="J113" s="382"/>
      <c r="K113" s="303"/>
      <c r="L113" s="303"/>
      <c r="M113" s="303"/>
      <c r="N113" s="303"/>
      <c r="O113" s="303"/>
      <c r="P113" s="303"/>
      <c r="Q113" s="303"/>
      <c r="R113" s="303"/>
      <c r="S113" s="303"/>
      <c r="T113" s="303"/>
      <c r="U113" s="303"/>
      <c r="V113" s="303"/>
      <c r="W113" s="303"/>
      <c r="X113" s="303"/>
      <c r="Y113" s="303"/>
      <c r="Z113" s="303"/>
      <c r="AA113" s="303"/>
      <c r="AB113" s="303"/>
      <c r="AC113" s="303"/>
      <c r="AD113" s="303"/>
      <c r="AE113" s="303"/>
    </row>
    <row r="114" spans="1:31" s="24" customFormat="1" ht="26.1" customHeight="1">
      <c r="A114" s="188"/>
      <c r="B114" s="188"/>
      <c r="E114" s="382"/>
      <c r="F114" s="382"/>
      <c r="G114" s="382"/>
      <c r="H114" s="382"/>
      <c r="I114" s="382"/>
      <c r="J114" s="382"/>
      <c r="K114" s="303"/>
      <c r="L114" s="303"/>
      <c r="M114" s="303"/>
      <c r="N114" s="303"/>
      <c r="O114" s="303"/>
      <c r="P114" s="303"/>
      <c r="Q114" s="303"/>
      <c r="R114" s="303"/>
      <c r="S114" s="382"/>
      <c r="T114" s="382"/>
      <c r="U114" s="382"/>
      <c r="V114" s="382"/>
      <c r="W114" s="382"/>
      <c r="X114" s="382"/>
      <c r="Y114" s="382"/>
      <c r="Z114" s="382"/>
      <c r="AA114" s="382"/>
      <c r="AB114" s="382"/>
      <c r="AC114" s="382"/>
      <c r="AD114" s="382"/>
      <c r="AE114" s="382"/>
    </row>
    <row r="115" spans="1:31" s="24" customFormat="1" ht="26.1" customHeight="1">
      <c r="A115" s="188"/>
      <c r="B115" s="189"/>
      <c r="E115" s="382"/>
      <c r="F115" s="382"/>
      <c r="G115" s="382"/>
      <c r="H115" s="382"/>
      <c r="I115" s="382"/>
      <c r="J115" s="382"/>
      <c r="K115" s="382"/>
      <c r="L115" s="382"/>
      <c r="M115" s="382"/>
      <c r="N115" s="382"/>
      <c r="O115" s="382"/>
      <c r="P115" s="382"/>
      <c r="Q115" s="382"/>
      <c r="R115" s="382"/>
      <c r="S115" s="382"/>
      <c r="T115" s="382"/>
      <c r="U115" s="382"/>
      <c r="V115" s="382"/>
      <c r="W115" s="382"/>
      <c r="X115" s="382"/>
      <c r="Y115" s="382"/>
      <c r="Z115" s="382"/>
      <c r="AA115" s="382"/>
      <c r="AB115" s="382"/>
      <c r="AC115" s="382"/>
      <c r="AD115" s="382"/>
      <c r="AE115" s="382"/>
    </row>
    <row r="116" spans="1:31" s="24" customFormat="1" ht="26.1" customHeight="1">
      <c r="A116" s="176"/>
      <c r="B116" s="177"/>
      <c r="E116" s="382"/>
      <c r="F116" s="382"/>
      <c r="G116" s="382"/>
      <c r="H116" s="382"/>
      <c r="I116" s="382"/>
      <c r="J116" s="382"/>
      <c r="K116" s="382"/>
      <c r="L116" s="382"/>
      <c r="M116" s="382"/>
      <c r="N116" s="382"/>
      <c r="O116" s="382"/>
      <c r="P116" s="382"/>
      <c r="Q116" s="382"/>
      <c r="R116" s="382"/>
      <c r="S116" s="382"/>
      <c r="T116" s="382"/>
      <c r="U116" s="382"/>
      <c r="V116" s="382"/>
      <c r="W116" s="382"/>
      <c r="X116" s="382"/>
      <c r="Y116" s="382"/>
      <c r="Z116" s="382"/>
      <c r="AA116" s="382"/>
      <c r="AB116" s="382"/>
      <c r="AC116" s="382"/>
      <c r="AD116" s="382"/>
      <c r="AE116" s="382"/>
    </row>
    <row r="117" spans="1:31" s="69" customFormat="1" ht="26.1" customHeight="1">
      <c r="A117" s="176"/>
      <c r="B117" s="177"/>
      <c r="C117" s="24"/>
      <c r="D117" s="24"/>
      <c r="E117" s="382"/>
      <c r="F117" s="382"/>
      <c r="G117" s="382"/>
      <c r="H117" s="382"/>
      <c r="I117" s="382"/>
      <c r="J117" s="382"/>
      <c r="K117" s="382"/>
      <c r="L117" s="382"/>
      <c r="M117" s="382"/>
      <c r="N117" s="382"/>
      <c r="O117" s="382"/>
      <c r="P117" s="382"/>
      <c r="Q117" s="382"/>
      <c r="R117" s="382"/>
      <c r="S117" s="303"/>
      <c r="T117" s="303"/>
      <c r="U117" s="303"/>
      <c r="V117" s="303"/>
      <c r="W117" s="303"/>
      <c r="X117" s="303"/>
      <c r="Y117" s="303"/>
      <c r="Z117" s="303"/>
      <c r="AA117" s="303"/>
      <c r="AB117" s="303"/>
      <c r="AC117" s="303"/>
      <c r="AD117" s="303"/>
      <c r="AE117" s="303"/>
    </row>
    <row r="118" spans="1:31" s="24" customFormat="1" ht="26.1" customHeight="1">
      <c r="A118" s="176"/>
      <c r="B118" s="177"/>
      <c r="E118" s="382"/>
      <c r="F118" s="382"/>
      <c r="G118" s="382"/>
      <c r="H118" s="382"/>
      <c r="I118" s="382"/>
      <c r="J118" s="382"/>
      <c r="K118" s="303"/>
      <c r="L118" s="303"/>
      <c r="M118" s="303"/>
      <c r="N118" s="303"/>
      <c r="O118" s="303"/>
      <c r="P118" s="303"/>
      <c r="Q118" s="303"/>
      <c r="R118" s="303"/>
      <c r="S118" s="382"/>
      <c r="T118" s="382"/>
      <c r="U118" s="382"/>
      <c r="V118" s="382"/>
      <c r="W118" s="382"/>
      <c r="X118" s="382"/>
      <c r="Y118" s="382"/>
      <c r="Z118" s="382"/>
      <c r="AA118" s="382"/>
      <c r="AB118" s="382"/>
      <c r="AC118" s="382"/>
      <c r="AD118" s="382"/>
      <c r="AE118" s="382"/>
    </row>
    <row r="119" spans="1:31" s="69" customFormat="1" ht="26.1" customHeight="1">
      <c r="A119" s="176"/>
      <c r="B119" s="176"/>
      <c r="C119" s="24"/>
      <c r="D119" s="24"/>
      <c r="E119" s="382"/>
      <c r="F119" s="382"/>
      <c r="G119" s="382"/>
      <c r="H119" s="382"/>
      <c r="I119" s="382"/>
      <c r="J119" s="382"/>
      <c r="K119" s="382"/>
      <c r="L119" s="382"/>
      <c r="M119" s="382"/>
      <c r="N119" s="382"/>
      <c r="O119" s="382"/>
      <c r="P119" s="382"/>
      <c r="Q119" s="382"/>
      <c r="R119" s="382"/>
      <c r="S119" s="303"/>
      <c r="T119" s="303"/>
      <c r="U119" s="303"/>
      <c r="V119" s="303"/>
      <c r="W119" s="303"/>
      <c r="X119" s="303"/>
      <c r="Y119" s="303"/>
      <c r="Z119" s="303"/>
      <c r="AA119" s="303"/>
      <c r="AB119" s="303"/>
      <c r="AC119" s="303"/>
      <c r="AD119" s="303"/>
      <c r="AE119" s="303"/>
    </row>
    <row r="120" spans="1:31" s="69" customFormat="1" ht="26.1" customHeight="1">
      <c r="A120" s="176"/>
      <c r="B120" s="176"/>
      <c r="C120" s="24"/>
      <c r="D120" s="24"/>
      <c r="E120" s="382"/>
      <c r="F120" s="382"/>
      <c r="G120" s="382"/>
      <c r="H120" s="382"/>
      <c r="I120" s="382"/>
      <c r="J120" s="382"/>
      <c r="K120" s="303"/>
      <c r="L120" s="303"/>
      <c r="M120" s="303"/>
      <c r="N120" s="303"/>
      <c r="O120" s="303"/>
      <c r="P120" s="303"/>
      <c r="Q120" s="303"/>
      <c r="R120" s="303"/>
      <c r="S120" s="303"/>
      <c r="T120" s="303"/>
      <c r="U120" s="303"/>
      <c r="V120" s="303"/>
      <c r="W120" s="303"/>
      <c r="X120" s="303"/>
      <c r="Y120" s="303"/>
      <c r="Z120" s="303"/>
      <c r="AA120" s="303"/>
      <c r="AB120" s="303"/>
      <c r="AC120" s="303"/>
      <c r="AD120" s="303"/>
      <c r="AE120" s="303"/>
    </row>
    <row r="121" spans="1:31" s="24" customFormat="1" ht="26.1" customHeight="1">
      <c r="A121" s="176"/>
      <c r="B121" s="176"/>
      <c r="E121" s="382"/>
      <c r="F121" s="382"/>
      <c r="G121" s="382"/>
      <c r="H121" s="382"/>
      <c r="I121" s="382"/>
      <c r="J121" s="382"/>
      <c r="K121" s="303"/>
      <c r="L121" s="303"/>
      <c r="M121" s="303"/>
      <c r="N121" s="303"/>
      <c r="O121" s="303"/>
      <c r="P121" s="303"/>
      <c r="Q121" s="303"/>
      <c r="R121" s="303"/>
      <c r="S121" s="382"/>
      <c r="T121" s="382"/>
      <c r="U121" s="382"/>
      <c r="V121" s="382"/>
      <c r="W121" s="382"/>
      <c r="X121" s="382"/>
      <c r="Y121" s="382"/>
      <c r="Z121" s="382"/>
      <c r="AA121" s="382"/>
      <c r="AB121" s="382"/>
      <c r="AC121" s="382"/>
      <c r="AD121" s="382"/>
      <c r="AE121" s="382"/>
    </row>
    <row r="122" spans="1:31" s="69" customFormat="1" ht="26.1" customHeight="1">
      <c r="A122" s="176"/>
      <c r="B122" s="177"/>
      <c r="C122" s="24"/>
      <c r="D122" s="24"/>
      <c r="E122" s="382"/>
      <c r="F122" s="382"/>
      <c r="G122" s="382"/>
      <c r="H122" s="382"/>
      <c r="I122" s="382"/>
      <c r="J122" s="382"/>
      <c r="K122" s="303"/>
      <c r="L122" s="303"/>
      <c r="M122" s="303"/>
      <c r="N122" s="303"/>
      <c r="O122" s="303"/>
      <c r="P122" s="303"/>
      <c r="Q122" s="303"/>
      <c r="R122" s="303"/>
      <c r="S122" s="303"/>
      <c r="T122" s="303"/>
      <c r="U122" s="303"/>
      <c r="V122" s="303"/>
      <c r="W122" s="303"/>
      <c r="X122" s="303"/>
      <c r="Y122" s="303"/>
      <c r="Z122" s="303"/>
      <c r="AA122" s="303"/>
      <c r="AB122" s="303"/>
      <c r="AC122" s="303"/>
      <c r="AD122" s="303"/>
      <c r="AE122" s="303"/>
    </row>
    <row r="123" spans="1:31" s="69" customFormat="1" ht="26.1" customHeight="1">
      <c r="A123" s="176"/>
      <c r="B123" s="176"/>
      <c r="C123" s="24"/>
      <c r="D123" s="24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03"/>
      <c r="T123" s="303"/>
      <c r="U123" s="303"/>
      <c r="V123" s="303"/>
      <c r="W123" s="303"/>
      <c r="X123" s="303"/>
      <c r="Y123" s="303"/>
      <c r="Z123" s="303"/>
      <c r="AA123" s="303"/>
      <c r="AB123" s="303"/>
      <c r="AC123" s="303"/>
      <c r="AD123" s="303"/>
      <c r="AE123" s="303"/>
    </row>
    <row r="124" spans="1:31" s="88" customFormat="1" ht="30.75" customHeight="1">
      <c r="A124" s="176"/>
      <c r="B124" s="177"/>
      <c r="C124" s="24"/>
      <c r="D124" s="24"/>
      <c r="E124" s="382"/>
      <c r="F124" s="382"/>
      <c r="G124" s="382"/>
      <c r="H124" s="382"/>
      <c r="I124" s="382"/>
      <c r="J124" s="382"/>
      <c r="K124" s="303"/>
      <c r="L124" s="303"/>
      <c r="M124" s="303"/>
      <c r="N124" s="303"/>
      <c r="O124" s="303"/>
      <c r="P124" s="303"/>
      <c r="Q124" s="303"/>
      <c r="R124" s="303"/>
      <c r="S124" s="446"/>
      <c r="T124" s="446"/>
      <c r="U124" s="446"/>
      <c r="V124" s="446"/>
      <c r="W124" s="446"/>
      <c r="X124" s="446"/>
      <c r="Y124" s="446"/>
      <c r="Z124" s="446"/>
      <c r="AA124" s="446"/>
      <c r="AB124" s="446"/>
      <c r="AC124" s="446"/>
      <c r="AD124" s="446"/>
      <c r="AE124" s="446"/>
    </row>
    <row r="125" spans="1:31" s="69" customFormat="1" ht="26.1" customHeight="1">
      <c r="A125" s="170"/>
      <c r="B125" s="171"/>
      <c r="C125" s="24"/>
      <c r="D125" s="24"/>
      <c r="E125" s="382"/>
      <c r="F125" s="382"/>
      <c r="G125" s="382"/>
      <c r="H125" s="382"/>
      <c r="I125" s="382"/>
      <c r="J125" s="382"/>
      <c r="K125" s="382"/>
      <c r="L125" s="382"/>
      <c r="M125" s="382"/>
      <c r="N125" s="382"/>
      <c r="O125" s="382"/>
      <c r="P125" s="382"/>
      <c r="Q125" s="382"/>
      <c r="R125" s="382"/>
      <c r="S125" s="303"/>
      <c r="T125" s="303"/>
      <c r="U125" s="303"/>
      <c r="V125" s="303"/>
      <c r="W125" s="303"/>
      <c r="X125" s="303"/>
      <c r="Y125" s="303"/>
      <c r="Z125" s="303"/>
      <c r="AA125" s="303"/>
      <c r="AB125" s="303"/>
      <c r="AC125" s="303"/>
      <c r="AD125" s="303"/>
      <c r="AE125" s="303"/>
    </row>
    <row r="126" spans="1:31" s="24" customFormat="1" ht="26.1" customHeight="1">
      <c r="A126" s="170"/>
      <c r="B126" s="171"/>
      <c r="E126" s="382"/>
      <c r="F126" s="382"/>
      <c r="G126" s="382"/>
      <c r="H126" s="382"/>
      <c r="I126" s="382"/>
      <c r="J126" s="382"/>
      <c r="K126" s="303"/>
      <c r="L126" s="303"/>
      <c r="M126" s="303"/>
      <c r="N126" s="303"/>
      <c r="O126" s="303"/>
      <c r="P126" s="303"/>
      <c r="Q126" s="303"/>
      <c r="R126" s="303"/>
      <c r="S126" s="382"/>
      <c r="T126" s="382"/>
      <c r="U126" s="382"/>
      <c r="V126" s="382"/>
      <c r="W126" s="382"/>
      <c r="X126" s="382"/>
      <c r="Y126" s="382"/>
      <c r="Z126" s="382"/>
      <c r="AA126" s="382"/>
      <c r="AB126" s="382"/>
      <c r="AC126" s="382"/>
      <c r="AD126" s="382"/>
      <c r="AE126" s="382"/>
    </row>
    <row r="127" spans="1:31" s="69" customFormat="1" ht="26.1" customHeight="1">
      <c r="A127" s="170"/>
      <c r="B127" s="170"/>
      <c r="C127" s="24"/>
      <c r="D127" s="24"/>
      <c r="E127" s="382"/>
      <c r="F127" s="382"/>
      <c r="G127" s="382"/>
      <c r="H127" s="382"/>
      <c r="I127" s="382"/>
      <c r="J127" s="382"/>
      <c r="K127" s="382"/>
      <c r="L127" s="382"/>
      <c r="M127" s="382"/>
      <c r="N127" s="382"/>
      <c r="O127" s="382"/>
      <c r="P127" s="382"/>
      <c r="Q127" s="382"/>
      <c r="R127" s="382"/>
      <c r="S127" s="303"/>
      <c r="T127" s="303"/>
      <c r="U127" s="303"/>
      <c r="V127" s="303"/>
      <c r="W127" s="303"/>
      <c r="X127" s="303"/>
      <c r="Y127" s="303"/>
      <c r="Z127" s="303"/>
      <c r="AA127" s="303"/>
      <c r="AB127" s="303"/>
      <c r="AC127" s="303"/>
      <c r="AD127" s="303"/>
      <c r="AE127" s="303"/>
    </row>
    <row r="128" spans="1:31" s="24" customFormat="1" ht="26.1" customHeight="1">
      <c r="A128" s="170"/>
      <c r="B128" s="171"/>
      <c r="E128" s="382"/>
      <c r="F128" s="382"/>
      <c r="G128" s="382"/>
      <c r="H128" s="382"/>
      <c r="I128" s="382"/>
      <c r="J128" s="382"/>
      <c r="K128" s="303"/>
      <c r="L128" s="303"/>
      <c r="M128" s="303"/>
      <c r="N128" s="303"/>
      <c r="O128" s="303"/>
      <c r="P128" s="303"/>
      <c r="Q128" s="303"/>
      <c r="R128" s="303"/>
      <c r="S128" s="382"/>
      <c r="T128" s="382"/>
      <c r="U128" s="382"/>
      <c r="V128" s="382"/>
      <c r="W128" s="382"/>
      <c r="X128" s="382"/>
      <c r="Y128" s="382"/>
      <c r="Z128" s="382"/>
      <c r="AA128" s="382"/>
      <c r="AB128" s="382"/>
      <c r="AC128" s="382"/>
      <c r="AD128" s="382"/>
      <c r="AE128" s="382"/>
    </row>
    <row r="129" spans="1:31" s="69" customFormat="1" ht="26.1" customHeight="1">
      <c r="A129" s="170"/>
      <c r="B129" s="170"/>
      <c r="C129" s="24"/>
      <c r="D129" s="24"/>
      <c r="E129" s="382"/>
      <c r="F129" s="382"/>
      <c r="G129" s="382"/>
      <c r="H129" s="382"/>
      <c r="I129" s="382"/>
      <c r="J129" s="382"/>
      <c r="K129" s="382"/>
      <c r="L129" s="382"/>
      <c r="M129" s="382"/>
      <c r="N129" s="382"/>
      <c r="O129" s="382"/>
      <c r="P129" s="382"/>
      <c r="Q129" s="382"/>
      <c r="R129" s="382"/>
      <c r="S129" s="303"/>
      <c r="T129" s="303"/>
      <c r="U129" s="303"/>
      <c r="V129" s="303"/>
      <c r="W129" s="303"/>
      <c r="X129" s="303"/>
      <c r="Y129" s="303"/>
      <c r="Z129" s="303"/>
      <c r="AA129" s="303"/>
      <c r="AB129" s="303"/>
      <c r="AC129" s="303"/>
      <c r="AD129" s="303"/>
      <c r="AE129" s="303"/>
    </row>
    <row r="130" spans="1:31" s="69" customFormat="1" ht="29.25" customHeight="1">
      <c r="A130" s="170"/>
      <c r="B130" s="171"/>
      <c r="C130" s="24"/>
      <c r="D130" s="24"/>
      <c r="E130" s="382"/>
      <c r="F130" s="382"/>
      <c r="G130" s="382"/>
      <c r="H130" s="382"/>
      <c r="I130" s="382"/>
      <c r="J130" s="382"/>
      <c r="K130" s="382"/>
      <c r="L130" s="382"/>
      <c r="M130" s="382"/>
      <c r="N130" s="382"/>
      <c r="O130" s="382"/>
      <c r="P130" s="382"/>
      <c r="Q130" s="382"/>
      <c r="R130" s="382"/>
      <c r="S130" s="303"/>
      <c r="T130" s="303"/>
      <c r="U130" s="303"/>
      <c r="V130" s="303"/>
      <c r="W130" s="303"/>
      <c r="X130" s="303"/>
      <c r="Y130" s="303"/>
      <c r="Z130" s="303"/>
      <c r="AA130" s="303"/>
      <c r="AB130" s="303"/>
      <c r="AC130" s="303"/>
      <c r="AD130" s="303"/>
      <c r="AE130" s="303"/>
    </row>
    <row r="131" spans="1:31" s="24" customFormat="1" ht="26.1" customHeight="1">
      <c r="A131" s="170"/>
      <c r="B131" s="170"/>
      <c r="E131" s="382"/>
      <c r="F131" s="382"/>
      <c r="G131" s="382"/>
      <c r="H131" s="382"/>
      <c r="I131" s="382"/>
      <c r="J131" s="382"/>
      <c r="K131" s="382"/>
      <c r="L131" s="382"/>
      <c r="M131" s="382"/>
      <c r="N131" s="382"/>
      <c r="O131" s="382"/>
      <c r="P131" s="382"/>
      <c r="Q131" s="382"/>
      <c r="R131" s="382"/>
      <c r="S131" s="382"/>
      <c r="T131" s="382"/>
      <c r="U131" s="382"/>
      <c r="V131" s="382"/>
      <c r="W131" s="382"/>
      <c r="X131" s="382"/>
      <c r="Y131" s="382"/>
      <c r="Z131" s="382"/>
      <c r="AA131" s="382"/>
      <c r="AB131" s="382"/>
      <c r="AC131" s="382"/>
      <c r="AD131" s="382"/>
      <c r="AE131" s="382"/>
    </row>
    <row r="132" spans="1:31" s="24" customFormat="1" ht="26.1" customHeight="1">
      <c r="A132" s="170"/>
      <c r="B132" s="171"/>
      <c r="E132" s="382"/>
      <c r="F132" s="382"/>
      <c r="G132" s="382"/>
      <c r="H132" s="382"/>
      <c r="I132" s="382"/>
      <c r="J132" s="382"/>
      <c r="K132" s="303"/>
      <c r="L132" s="303"/>
      <c r="M132" s="303"/>
      <c r="N132" s="303"/>
      <c r="O132" s="303"/>
      <c r="P132" s="303"/>
      <c r="Q132" s="303"/>
      <c r="R132" s="303"/>
      <c r="S132" s="382"/>
      <c r="T132" s="382"/>
      <c r="U132" s="382"/>
      <c r="V132" s="382"/>
      <c r="W132" s="382"/>
      <c r="X132" s="382"/>
      <c r="Y132" s="382"/>
      <c r="Z132" s="382"/>
      <c r="AA132" s="382"/>
      <c r="AB132" s="382"/>
      <c r="AC132" s="382"/>
      <c r="AD132" s="382"/>
      <c r="AE132" s="382"/>
    </row>
    <row r="133" spans="1:31" s="24" customFormat="1" ht="26.1" customHeight="1">
      <c r="A133" s="170"/>
      <c r="B133" s="170"/>
      <c r="E133" s="382"/>
      <c r="F133" s="382"/>
      <c r="G133" s="382"/>
      <c r="H133" s="382"/>
      <c r="I133" s="382"/>
      <c r="J133" s="382"/>
      <c r="K133" s="382"/>
      <c r="L133" s="382"/>
      <c r="M133" s="382"/>
      <c r="N133" s="382"/>
      <c r="O133" s="382"/>
      <c r="P133" s="382"/>
      <c r="Q133" s="382"/>
      <c r="R133" s="382"/>
      <c r="S133" s="382"/>
      <c r="T133" s="382"/>
      <c r="U133" s="382"/>
      <c r="V133" s="382"/>
      <c r="W133" s="382"/>
      <c r="X133" s="382"/>
      <c r="Y133" s="382"/>
      <c r="Z133" s="382"/>
      <c r="AA133" s="382"/>
      <c r="AB133" s="382"/>
      <c r="AC133" s="382"/>
      <c r="AD133" s="382"/>
      <c r="AE133" s="382"/>
    </row>
    <row r="134" spans="1:31" s="24" customFormat="1" ht="26.1" customHeight="1">
      <c r="A134" s="170"/>
      <c r="B134" s="170"/>
      <c r="E134" s="382"/>
      <c r="F134" s="382"/>
      <c r="G134" s="382"/>
      <c r="H134" s="382"/>
      <c r="I134" s="382"/>
      <c r="J134" s="382"/>
      <c r="K134" s="303"/>
      <c r="L134" s="303"/>
      <c r="M134" s="303"/>
      <c r="N134" s="303"/>
      <c r="O134" s="303"/>
      <c r="P134" s="303"/>
      <c r="Q134" s="303"/>
      <c r="R134" s="303"/>
      <c r="S134" s="382"/>
      <c r="T134" s="382"/>
      <c r="U134" s="382"/>
      <c r="V134" s="382"/>
      <c r="W134" s="382"/>
      <c r="X134" s="382"/>
      <c r="Y134" s="382"/>
      <c r="Z134" s="382"/>
      <c r="AA134" s="382"/>
      <c r="AB134" s="382"/>
      <c r="AC134" s="382"/>
      <c r="AD134" s="382"/>
      <c r="AE134" s="382"/>
    </row>
    <row r="135" spans="1:31" s="24" customFormat="1" ht="26.1" customHeight="1">
      <c r="A135" s="170"/>
      <c r="B135" s="170"/>
      <c r="E135" s="382"/>
      <c r="F135" s="382"/>
      <c r="G135" s="382"/>
      <c r="H135" s="382"/>
      <c r="I135" s="382"/>
      <c r="J135" s="382"/>
      <c r="K135" s="303"/>
      <c r="L135" s="303"/>
      <c r="M135" s="303"/>
      <c r="N135" s="303"/>
      <c r="O135" s="303"/>
      <c r="P135" s="303"/>
      <c r="Q135" s="303"/>
      <c r="R135" s="303"/>
      <c r="S135" s="382"/>
      <c r="T135" s="382"/>
      <c r="U135" s="382"/>
      <c r="V135" s="382"/>
      <c r="W135" s="382"/>
      <c r="X135" s="382"/>
      <c r="Y135" s="382"/>
      <c r="Z135" s="382"/>
      <c r="AA135" s="382"/>
      <c r="AB135" s="382"/>
      <c r="AC135" s="382"/>
      <c r="AD135" s="382"/>
      <c r="AE135" s="382"/>
    </row>
    <row r="136" spans="1:31" s="24" customFormat="1" ht="26.1" customHeight="1">
      <c r="A136" s="170"/>
      <c r="B136" s="171"/>
      <c r="E136" s="382"/>
      <c r="F136" s="382"/>
      <c r="G136" s="382"/>
      <c r="H136" s="382"/>
      <c r="I136" s="382"/>
      <c r="J136" s="382"/>
      <c r="K136" s="382"/>
      <c r="L136" s="382"/>
      <c r="M136" s="382"/>
      <c r="N136" s="382"/>
      <c r="O136" s="382"/>
      <c r="P136" s="382"/>
      <c r="Q136" s="382"/>
      <c r="R136" s="382"/>
      <c r="S136" s="382"/>
      <c r="T136" s="382"/>
      <c r="U136" s="382"/>
      <c r="V136" s="382"/>
      <c r="W136" s="382"/>
      <c r="X136" s="382"/>
      <c r="Y136" s="382"/>
      <c r="Z136" s="382"/>
      <c r="AA136" s="382"/>
      <c r="AB136" s="382"/>
      <c r="AC136" s="382"/>
      <c r="AD136" s="382"/>
      <c r="AE136" s="382"/>
    </row>
    <row r="137" spans="1:31" s="69" customFormat="1" ht="26.1" customHeight="1">
      <c r="A137" s="170"/>
      <c r="B137" s="170"/>
      <c r="C137" s="24"/>
      <c r="D137" s="24"/>
      <c r="E137" s="382"/>
      <c r="F137" s="382"/>
      <c r="G137" s="382"/>
      <c r="H137" s="382"/>
      <c r="I137" s="382"/>
      <c r="J137" s="382"/>
      <c r="K137" s="303"/>
      <c r="L137" s="303"/>
      <c r="M137" s="303"/>
      <c r="N137" s="303"/>
      <c r="O137" s="303"/>
      <c r="P137" s="303"/>
      <c r="Q137" s="303"/>
      <c r="R137" s="303"/>
      <c r="S137" s="303"/>
      <c r="T137" s="303"/>
      <c r="U137" s="303"/>
      <c r="V137" s="303"/>
      <c r="W137" s="303"/>
      <c r="X137" s="303"/>
      <c r="Y137" s="303"/>
      <c r="Z137" s="303"/>
      <c r="AA137" s="303"/>
      <c r="AB137" s="303"/>
      <c r="AC137" s="303"/>
      <c r="AD137" s="303"/>
      <c r="AE137" s="303"/>
    </row>
    <row r="138" spans="1:31" s="69" customFormat="1" ht="26.1" customHeight="1">
      <c r="A138" s="170"/>
      <c r="B138" s="171"/>
      <c r="C138" s="24"/>
      <c r="D138" s="24"/>
      <c r="E138" s="382"/>
      <c r="F138" s="382"/>
      <c r="G138" s="382"/>
      <c r="H138" s="382"/>
      <c r="I138" s="382"/>
      <c r="J138" s="382"/>
      <c r="K138" s="303"/>
      <c r="L138" s="303"/>
      <c r="M138" s="303"/>
      <c r="N138" s="303"/>
      <c r="O138" s="303"/>
      <c r="P138" s="303"/>
      <c r="Q138" s="303"/>
      <c r="R138" s="303"/>
      <c r="S138" s="303"/>
      <c r="T138" s="303"/>
      <c r="U138" s="303"/>
      <c r="V138" s="303"/>
      <c r="W138" s="303"/>
      <c r="X138" s="303"/>
      <c r="Y138" s="303"/>
      <c r="Z138" s="303"/>
      <c r="AA138" s="303"/>
      <c r="AB138" s="303"/>
      <c r="AC138" s="303"/>
      <c r="AD138" s="303"/>
      <c r="AE138" s="303"/>
    </row>
    <row r="139" spans="1:31" s="24" customFormat="1" ht="26.1" customHeight="1">
      <c r="A139" s="170"/>
      <c r="B139" s="171"/>
      <c r="I139" s="123"/>
      <c r="J139" s="123"/>
      <c r="K139" s="88"/>
      <c r="L139" s="88"/>
      <c r="M139" s="88"/>
      <c r="N139" s="88"/>
      <c r="O139" s="88"/>
      <c r="P139" s="88"/>
      <c r="Q139" s="88"/>
      <c r="R139" s="88"/>
    </row>
    <row r="140" spans="1:31" s="24" customFormat="1" ht="26.1" customHeight="1">
      <c r="A140" s="170"/>
      <c r="B140" s="170"/>
      <c r="K140" s="69"/>
      <c r="L140" s="69"/>
      <c r="M140" s="69"/>
      <c r="N140" s="69"/>
      <c r="O140" s="69"/>
      <c r="P140" s="69"/>
      <c r="Q140" s="69"/>
      <c r="R140" s="69"/>
    </row>
    <row r="141" spans="1:31" s="24" customFormat="1" ht="26.1" customHeight="1">
      <c r="A141" s="170"/>
      <c r="B141" s="171"/>
    </row>
    <row r="142" spans="1:31" s="24" customFormat="1" ht="26.1" customHeight="1">
      <c r="A142" s="170"/>
      <c r="B142" s="171"/>
      <c r="K142" s="69"/>
      <c r="L142" s="69"/>
      <c r="M142" s="69"/>
      <c r="N142" s="69"/>
      <c r="O142" s="69"/>
      <c r="P142" s="69"/>
      <c r="Q142" s="69"/>
      <c r="R142" s="69"/>
    </row>
    <row r="143" spans="1:31" s="69" customFormat="1" ht="26.1" customHeight="1">
      <c r="A143" s="172"/>
      <c r="B143" s="173"/>
      <c r="C143" s="123"/>
      <c r="D143" s="123"/>
      <c r="E143" s="123"/>
      <c r="F143" s="123"/>
      <c r="G143" s="123"/>
      <c r="H143" s="123"/>
      <c r="I143" s="24"/>
      <c r="J143" s="24"/>
      <c r="K143" s="24"/>
      <c r="L143" s="24"/>
      <c r="M143" s="24"/>
      <c r="N143" s="24"/>
      <c r="O143" s="24"/>
      <c r="P143" s="24"/>
      <c r="Q143" s="24"/>
      <c r="R143" s="24"/>
    </row>
    <row r="144" spans="1:31" s="69" customFormat="1" ht="26.1" customHeight="1">
      <c r="A144" s="170"/>
      <c r="B144" s="171"/>
      <c r="C144" s="24"/>
      <c r="D144" s="24"/>
      <c r="E144" s="24"/>
      <c r="F144" s="24"/>
      <c r="G144" s="24"/>
      <c r="H144" s="24"/>
      <c r="I144" s="24"/>
      <c r="J144" s="24"/>
    </row>
    <row r="145" spans="1:18" s="24" customFormat="1" ht="26.1" customHeight="1">
      <c r="A145" s="170"/>
      <c r="B145" s="170"/>
      <c r="K145" s="69"/>
      <c r="L145" s="69"/>
      <c r="M145" s="69"/>
      <c r="N145" s="69"/>
      <c r="O145" s="69"/>
      <c r="P145" s="69"/>
      <c r="Q145" s="69"/>
      <c r="R145" s="69"/>
    </row>
    <row r="146" spans="1:18" s="24" customFormat="1" ht="26.1" customHeight="1">
      <c r="A146" s="170"/>
      <c r="B146" s="171"/>
    </row>
    <row r="147" spans="1:18" s="69" customFormat="1" ht="29.25" customHeight="1">
      <c r="A147" s="170"/>
      <c r="B147" s="170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</row>
    <row r="148" spans="1:18" s="24" customFormat="1" ht="26.1" customHeight="1">
      <c r="A148" s="170"/>
      <c r="B148" s="171"/>
    </row>
    <row r="149" spans="1:18" s="69" customFormat="1" ht="26.1" customHeight="1">
      <c r="A149" s="176"/>
      <c r="B149" s="177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</row>
    <row r="150" spans="1:18" s="24" customFormat="1" ht="26.1" customHeight="1">
      <c r="A150" s="178"/>
      <c r="B150" s="178"/>
    </row>
    <row r="151" spans="1:18" s="69" customFormat="1" ht="26.1" customHeight="1">
      <c r="A151" s="178"/>
      <c r="B151" s="178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</row>
    <row r="152" spans="1:18" s="69" customFormat="1" ht="26.1" customHeight="1">
      <c r="A152" s="178"/>
      <c r="B152" s="178"/>
      <c r="C152" s="24"/>
      <c r="D152" s="24"/>
      <c r="E152" s="24"/>
      <c r="F152" s="24"/>
      <c r="G152" s="24"/>
      <c r="H152" s="24"/>
      <c r="I152" s="24"/>
      <c r="J152" s="24"/>
    </row>
    <row r="153" spans="1:18" s="69" customFormat="1" ht="26.1" customHeight="1">
      <c r="A153" s="178"/>
      <c r="B153" s="178"/>
      <c r="C153" s="24"/>
      <c r="D153" s="24"/>
      <c r="E153" s="24"/>
      <c r="F153" s="24"/>
      <c r="G153" s="24"/>
      <c r="H153" s="24"/>
      <c r="I153" s="24"/>
      <c r="J153" s="24"/>
    </row>
    <row r="154" spans="1:18" s="69" customFormat="1" ht="26.1" customHeight="1">
      <c r="A154" s="178"/>
      <c r="B154" s="178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</row>
    <row r="155" spans="1:18" s="24" customFormat="1" ht="26.1" customHeight="1">
      <c r="A155" s="178"/>
      <c r="B155" s="178"/>
    </row>
    <row r="156" spans="1:18" s="69" customFormat="1" ht="26.1" customHeight="1">
      <c r="A156" s="178"/>
      <c r="B156" s="179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</row>
    <row r="157" spans="1:18" s="69" customFormat="1" ht="26.1" customHeight="1">
      <c r="A157" s="178"/>
      <c r="B157" s="179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</row>
    <row r="158" spans="1:18" s="69" customFormat="1" ht="26.1" customHeight="1">
      <c r="A158" s="178"/>
      <c r="B158" s="178"/>
      <c r="C158" s="24"/>
      <c r="D158" s="24"/>
      <c r="E158" s="24"/>
      <c r="F158" s="24"/>
      <c r="G158" s="24"/>
      <c r="H158" s="24"/>
      <c r="I158" s="24"/>
      <c r="J158" s="24"/>
    </row>
    <row r="159" spans="1:18" s="69" customFormat="1" ht="26.1" customHeight="1">
      <c r="A159" s="178"/>
      <c r="B159" s="178"/>
      <c r="C159" s="24"/>
      <c r="D159" s="24"/>
      <c r="E159" s="24"/>
      <c r="F159" s="24"/>
      <c r="G159" s="24"/>
      <c r="H159" s="24"/>
      <c r="I159" s="24"/>
      <c r="J159" s="24"/>
      <c r="K159" s="190" t="e">
        <f>#REF!</f>
        <v>#REF!</v>
      </c>
    </row>
    <row r="160" spans="1:18" s="69" customFormat="1" ht="26.1" customHeight="1">
      <c r="A160" s="178"/>
      <c r="B160" s="178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</row>
    <row r="161" spans="1:18" s="175" customFormat="1" ht="26.1" customHeight="1">
      <c r="A161" s="178"/>
      <c r="B161" s="178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</row>
    <row r="162" spans="1:18" s="24" customFormat="1" ht="26.1" customHeight="1">
      <c r="A162" s="178"/>
      <c r="B162" s="179"/>
      <c r="K162" s="69"/>
      <c r="L162" s="69"/>
      <c r="M162" s="69"/>
      <c r="N162" s="69"/>
      <c r="O162" s="69"/>
      <c r="P162" s="69"/>
      <c r="Q162" s="69"/>
      <c r="R162" s="69"/>
    </row>
    <row r="163" spans="1:18" s="24" customFormat="1" ht="29.25" customHeight="1">
      <c r="A163" s="178"/>
      <c r="B163" s="179"/>
    </row>
    <row r="164" spans="1:18" s="69" customFormat="1" ht="26.1" customHeight="1">
      <c r="A164" s="178"/>
      <c r="B164" s="178"/>
      <c r="C164" s="24"/>
      <c r="D164" s="24"/>
      <c r="E164" s="24"/>
      <c r="F164" s="24"/>
      <c r="G164" s="24"/>
      <c r="H164" s="24"/>
      <c r="I164" s="24"/>
      <c r="J164" s="24"/>
    </row>
    <row r="165" spans="1:18" s="24" customFormat="1" ht="26.1" customHeight="1">
      <c r="A165" s="178"/>
      <c r="B165" s="178"/>
    </row>
    <row r="166" spans="1:18" s="69" customFormat="1" ht="26.1" customHeight="1">
      <c r="A166" s="178"/>
      <c r="B166" s="179"/>
      <c r="C166" s="24"/>
      <c r="D166" s="24"/>
      <c r="E166" s="24"/>
      <c r="F166" s="24"/>
      <c r="G166" s="24"/>
      <c r="H166" s="24"/>
      <c r="I166" s="24"/>
      <c r="J166" s="24"/>
    </row>
    <row r="167" spans="1:18" s="24" customFormat="1" ht="26.1" customHeight="1">
      <c r="A167" s="178"/>
      <c r="B167" s="178"/>
      <c r="K167" s="69"/>
      <c r="L167" s="69"/>
      <c r="M167" s="69"/>
      <c r="N167" s="69"/>
      <c r="O167" s="69"/>
      <c r="P167" s="69"/>
      <c r="Q167" s="69"/>
      <c r="R167" s="69"/>
    </row>
    <row r="168" spans="1:18" s="69" customFormat="1" ht="26.1" customHeight="1">
      <c r="A168" s="178"/>
      <c r="B168" s="179"/>
      <c r="C168" s="24"/>
      <c r="D168" s="24"/>
      <c r="E168" s="24"/>
      <c r="F168" s="24"/>
      <c r="G168" s="24"/>
      <c r="H168" s="24"/>
      <c r="I168" s="24"/>
      <c r="J168" s="24"/>
    </row>
    <row r="169" spans="1:18" s="24" customFormat="1" ht="26.1" customHeight="1">
      <c r="A169" s="178"/>
      <c r="B169" s="178"/>
      <c r="K169" s="69"/>
      <c r="L169" s="69"/>
      <c r="M169" s="69"/>
      <c r="N169" s="69"/>
      <c r="O169" s="69"/>
      <c r="P169" s="69"/>
      <c r="Q169" s="69"/>
      <c r="R169" s="69"/>
    </row>
    <row r="170" spans="1:18" s="69" customFormat="1" ht="26.1" customHeight="1">
      <c r="A170" s="178"/>
      <c r="B170" s="179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</row>
    <row r="171" spans="1:18" s="24" customFormat="1" ht="26.1" customHeight="1">
      <c r="A171" s="178"/>
      <c r="B171" s="179"/>
      <c r="K171" s="69"/>
      <c r="L171" s="69"/>
      <c r="M171" s="69"/>
      <c r="N171" s="69"/>
      <c r="O171" s="69"/>
      <c r="P171" s="69"/>
      <c r="Q171" s="69"/>
      <c r="R171" s="69"/>
    </row>
    <row r="172" spans="1:18" s="69" customFormat="1" ht="32.25" customHeight="1">
      <c r="A172" s="178"/>
      <c r="B172" s="179"/>
      <c r="C172" s="24"/>
      <c r="D172" s="24"/>
      <c r="E172" s="24"/>
      <c r="F172" s="24"/>
      <c r="G172" s="24"/>
      <c r="H172" s="24"/>
      <c r="I172" s="24"/>
      <c r="J172" s="24"/>
    </row>
    <row r="173" spans="1:18" s="69" customFormat="1" ht="26.1" customHeight="1">
      <c r="A173" s="178"/>
      <c r="B173" s="179"/>
      <c r="C173" s="24"/>
      <c r="D173" s="24"/>
      <c r="E173" s="24"/>
      <c r="F173" s="24"/>
      <c r="G173" s="24"/>
      <c r="H173" s="24"/>
      <c r="I173" s="24"/>
      <c r="J173" s="24"/>
    </row>
    <row r="174" spans="1:18" s="24" customFormat="1" ht="26.1" customHeight="1">
      <c r="A174" s="181"/>
      <c r="B174" s="181"/>
      <c r="K174" s="69"/>
      <c r="L174" s="69"/>
      <c r="M174" s="69"/>
      <c r="N174" s="69"/>
      <c r="O174" s="69"/>
      <c r="P174" s="69"/>
      <c r="Q174" s="69"/>
      <c r="R174" s="69"/>
    </row>
    <row r="175" spans="1:18" s="24" customFormat="1" ht="26.1" customHeight="1">
      <c r="A175" s="181"/>
      <c r="B175" s="182"/>
      <c r="K175" s="69"/>
      <c r="L175" s="69"/>
      <c r="M175" s="69"/>
      <c r="N175" s="69"/>
      <c r="O175" s="69"/>
      <c r="P175" s="69"/>
      <c r="Q175" s="69"/>
      <c r="R175" s="69"/>
    </row>
    <row r="176" spans="1:18" s="24" customFormat="1" ht="26.1" customHeight="1">
      <c r="A176" s="183"/>
      <c r="B176" s="184"/>
      <c r="K176" s="175"/>
      <c r="L176" s="175"/>
      <c r="M176" s="175"/>
      <c r="N176" s="175"/>
      <c r="O176" s="175"/>
      <c r="P176" s="175"/>
      <c r="Q176" s="175"/>
      <c r="R176" s="175"/>
    </row>
    <row r="177" spans="1:18" s="69" customFormat="1" ht="26.1" customHeight="1">
      <c r="A177" s="183"/>
      <c r="B177" s="18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</row>
    <row r="178" spans="1:18" s="69" customFormat="1" ht="26.1" customHeight="1">
      <c r="A178" s="183"/>
      <c r="B178" s="18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</row>
    <row r="179" spans="1:18" s="69" customFormat="1" ht="26.1" customHeight="1">
      <c r="A179" s="185"/>
      <c r="B179" s="186"/>
      <c r="C179" s="24"/>
      <c r="D179" s="24"/>
      <c r="E179" s="24"/>
      <c r="F179" s="24"/>
      <c r="G179" s="24"/>
      <c r="H179" s="24"/>
      <c r="I179" s="24"/>
      <c r="J179" s="24"/>
    </row>
    <row r="180" spans="1:18" s="24" customFormat="1" ht="26.1" customHeight="1">
      <c r="A180" s="187"/>
      <c r="B180" s="187"/>
    </row>
    <row r="181" spans="1:18" s="69" customFormat="1" ht="26.1" customHeight="1">
      <c r="A181" s="185"/>
      <c r="B181" s="185"/>
      <c r="C181" s="24"/>
      <c r="D181" s="24"/>
      <c r="E181" s="24"/>
      <c r="F181" s="24"/>
      <c r="G181" s="24"/>
      <c r="H181" s="24"/>
      <c r="I181" s="24"/>
      <c r="J181" s="24"/>
    </row>
    <row r="182" spans="1:18" s="69" customFormat="1" ht="26.1" customHeight="1">
      <c r="A182" s="185"/>
      <c r="B182" s="185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</row>
    <row r="183" spans="1:18" s="24" customFormat="1" ht="26.1" customHeight="1">
      <c r="A183" s="188"/>
      <c r="B183" s="189"/>
      <c r="K183" s="69"/>
      <c r="L183" s="69"/>
      <c r="M183" s="69"/>
      <c r="N183" s="69"/>
      <c r="O183" s="69"/>
      <c r="P183" s="69"/>
      <c r="Q183" s="69"/>
      <c r="R183" s="69"/>
    </row>
    <row r="184" spans="1:18" s="69" customFormat="1" ht="26.1" customHeight="1">
      <c r="A184" s="188"/>
      <c r="B184" s="188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</row>
    <row r="185" spans="1:18" s="24" customFormat="1" ht="26.1" customHeight="1">
      <c r="A185" s="176"/>
      <c r="B185" s="177"/>
      <c r="K185" s="69"/>
      <c r="L185" s="69"/>
      <c r="M185" s="69"/>
      <c r="N185" s="69"/>
      <c r="O185" s="69"/>
      <c r="P185" s="69"/>
      <c r="Q185" s="69"/>
      <c r="R185" s="69"/>
    </row>
    <row r="186" spans="1:18" s="24" customFormat="1" ht="26.1" customHeight="1">
      <c r="A186" s="170"/>
      <c r="B186" s="170"/>
    </row>
    <row r="187" spans="1:18" s="69" customFormat="1" ht="26.1" customHeight="1">
      <c r="A187" s="170"/>
      <c r="B187" s="171"/>
      <c r="C187" s="24"/>
      <c r="D187" s="24"/>
      <c r="E187" s="24"/>
      <c r="F187" s="24"/>
      <c r="G187" s="24"/>
      <c r="H187" s="24"/>
      <c r="I187" s="24"/>
      <c r="J187" s="24"/>
    </row>
    <row r="188" spans="1:18" s="69" customFormat="1" ht="26.1" customHeight="1">
      <c r="A188" s="170"/>
      <c r="B188" s="170"/>
      <c r="C188" s="24"/>
      <c r="D188" s="24"/>
      <c r="E188" s="24"/>
      <c r="F188" s="24"/>
      <c r="G188" s="24"/>
      <c r="H188" s="24"/>
      <c r="I188" s="24"/>
      <c r="J188" s="24"/>
    </row>
    <row r="189" spans="1:18" s="69" customFormat="1" ht="26.1" customHeight="1">
      <c r="A189" s="170"/>
      <c r="B189" s="171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</row>
    <row r="190" spans="1:18" s="24" customFormat="1" ht="26.1" customHeight="1">
      <c r="A190" s="170"/>
      <c r="B190" s="170"/>
    </row>
    <row r="191" spans="1:18" s="69" customFormat="1" ht="26.1" customHeight="1">
      <c r="A191" s="170"/>
      <c r="B191" s="171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</row>
    <row r="192" spans="1:18" s="69" customFormat="1" ht="26.1" customHeight="1">
      <c r="A192" s="170"/>
      <c r="B192" s="171"/>
      <c r="C192" s="24"/>
      <c r="D192" s="24"/>
      <c r="E192" s="24"/>
      <c r="F192" s="24"/>
      <c r="G192" s="24"/>
      <c r="H192" s="24"/>
      <c r="I192" s="24"/>
      <c r="J192" s="24"/>
    </row>
    <row r="193" spans="1:18" s="24" customFormat="1" ht="26.1" customHeight="1">
      <c r="A193" s="170"/>
      <c r="B193" s="170"/>
      <c r="K193" s="69"/>
      <c r="L193" s="69"/>
      <c r="M193" s="69"/>
      <c r="N193" s="69"/>
      <c r="O193" s="69"/>
      <c r="P193" s="69"/>
      <c r="Q193" s="69"/>
      <c r="R193" s="69"/>
    </row>
    <row r="194" spans="1:18" s="69" customFormat="1" ht="26.1" customHeight="1">
      <c r="A194" s="170"/>
      <c r="B194" s="170"/>
      <c r="C194" s="24"/>
      <c r="D194" s="24"/>
      <c r="E194" s="24"/>
      <c r="F194" s="24"/>
      <c r="G194" s="24"/>
      <c r="H194" s="24"/>
      <c r="I194" s="24"/>
      <c r="J194" s="24"/>
    </row>
    <row r="195" spans="1:18" s="69" customFormat="1" ht="26.1" customHeight="1">
      <c r="A195" s="170"/>
      <c r="B195" s="170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</row>
    <row r="196" spans="1:18" s="24" customFormat="1" ht="26.1" customHeight="1">
      <c r="A196" s="170"/>
      <c r="B196" s="171"/>
      <c r="K196" s="69"/>
      <c r="L196" s="69"/>
      <c r="M196" s="69"/>
      <c r="N196" s="69"/>
      <c r="O196" s="69"/>
      <c r="P196" s="69"/>
      <c r="Q196" s="69"/>
      <c r="R196" s="69"/>
    </row>
    <row r="197" spans="1:18" s="69" customFormat="1" ht="44.25" customHeight="1">
      <c r="A197" s="170"/>
      <c r="B197" s="171"/>
      <c r="C197" s="24"/>
      <c r="D197" s="24"/>
      <c r="E197" s="24"/>
      <c r="F197" s="24"/>
      <c r="G197" s="24"/>
      <c r="H197" s="24"/>
      <c r="I197" s="24"/>
      <c r="J197" s="24"/>
    </row>
    <row r="198" spans="1:18" s="24" customFormat="1" ht="44.25" customHeight="1">
      <c r="A198" s="170"/>
      <c r="B198" s="171"/>
    </row>
    <row r="199" spans="1:18" s="69" customFormat="1" ht="26.1" customHeight="1">
      <c r="A199" s="170"/>
      <c r="B199" s="170"/>
      <c r="C199" s="24"/>
      <c r="D199" s="24"/>
      <c r="E199" s="24"/>
      <c r="F199" s="24"/>
      <c r="G199" s="24"/>
      <c r="H199" s="24"/>
      <c r="I199" s="24"/>
      <c r="J199" s="24"/>
    </row>
    <row r="200" spans="1:18" s="69" customFormat="1" ht="26.1" customHeight="1">
      <c r="A200" s="170"/>
      <c r="B200" s="171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</row>
    <row r="201" spans="1:18" s="69" customFormat="1" ht="26.1" customHeight="1">
      <c r="A201" s="170"/>
      <c r="B201" s="171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</row>
    <row r="202" spans="1:18" s="69" customFormat="1" ht="41.25" customHeight="1">
      <c r="A202" s="170"/>
      <c r="B202" s="170"/>
      <c r="C202" s="24"/>
      <c r="D202" s="24"/>
      <c r="E202" s="24"/>
      <c r="F202" s="24"/>
      <c r="G202" s="24"/>
      <c r="H202" s="24"/>
      <c r="I202" s="24"/>
      <c r="J202" s="24"/>
    </row>
    <row r="203" spans="1:18" s="69" customFormat="1" ht="26.1" customHeight="1">
      <c r="A203" s="170"/>
      <c r="B203" s="171"/>
      <c r="C203" s="24"/>
      <c r="D203" s="24"/>
      <c r="E203" s="24"/>
      <c r="F203" s="24"/>
      <c r="G203" s="24"/>
      <c r="H203" s="24"/>
      <c r="I203" s="24"/>
      <c r="J203" s="24"/>
    </row>
    <row r="204" spans="1:18" s="24" customFormat="1" ht="26.1" customHeight="1">
      <c r="A204" s="170"/>
      <c r="B204" s="170"/>
      <c r="K204" s="69"/>
      <c r="L204" s="69"/>
      <c r="M204" s="69"/>
      <c r="N204" s="69"/>
      <c r="O204" s="69"/>
      <c r="P204" s="69"/>
      <c r="Q204" s="69"/>
      <c r="R204" s="69"/>
    </row>
    <row r="205" spans="1:18" s="69" customFormat="1" ht="26.1" customHeight="1">
      <c r="A205" s="170"/>
      <c r="B205" s="170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</row>
    <row r="206" spans="1:18" s="24" customFormat="1" ht="26.1" customHeight="1">
      <c r="A206" s="170"/>
      <c r="B206" s="171"/>
      <c r="K206" s="69"/>
      <c r="L206" s="69"/>
      <c r="M206" s="69"/>
      <c r="N206" s="69"/>
      <c r="O206" s="69"/>
      <c r="P206" s="69"/>
      <c r="Q206" s="69"/>
      <c r="R206" s="69"/>
    </row>
    <row r="207" spans="1:18" s="69" customFormat="1" ht="33.75" customHeight="1">
      <c r="A207" s="170"/>
      <c r="B207" s="171"/>
      <c r="C207" s="24"/>
      <c r="D207" s="24"/>
      <c r="E207" s="24"/>
      <c r="F207" s="24"/>
      <c r="G207" s="24"/>
      <c r="H207" s="24"/>
      <c r="I207" s="24"/>
      <c r="J207" s="24"/>
    </row>
    <row r="208" spans="1:18" s="69" customFormat="1" ht="41.25" customHeight="1">
      <c r="A208" s="170"/>
      <c r="B208" s="171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</row>
    <row r="209" spans="1:18" s="24" customFormat="1" ht="26.1" customHeight="1">
      <c r="A209" s="170"/>
      <c r="B209" s="170"/>
      <c r="K209" s="69"/>
      <c r="L209" s="69"/>
      <c r="M209" s="69"/>
      <c r="N209" s="69"/>
      <c r="O209" s="69"/>
      <c r="P209" s="69"/>
      <c r="Q209" s="69"/>
      <c r="R209" s="69"/>
    </row>
    <row r="210" spans="1:18" s="24" customFormat="1" ht="26.1" customHeight="1">
      <c r="A210" s="170"/>
      <c r="B210" s="171"/>
      <c r="K210" s="69"/>
      <c r="L210" s="69"/>
      <c r="M210" s="69"/>
      <c r="N210" s="69"/>
      <c r="O210" s="69"/>
      <c r="P210" s="69"/>
      <c r="Q210" s="69"/>
      <c r="R210" s="69"/>
    </row>
    <row r="211" spans="1:18" s="24" customFormat="1" ht="26.1" customHeight="1">
      <c r="A211" s="170"/>
      <c r="B211" s="171"/>
    </row>
    <row r="212" spans="1:18" s="24" customFormat="1" ht="26.1" customHeight="1">
      <c r="A212" s="170"/>
      <c r="B212" s="170"/>
      <c r="K212" s="69"/>
      <c r="L212" s="69"/>
      <c r="M212" s="69"/>
      <c r="N212" s="69"/>
      <c r="O212" s="69"/>
      <c r="P212" s="69"/>
      <c r="Q212" s="69"/>
      <c r="R212" s="69"/>
    </row>
    <row r="213" spans="1:18" s="24" customFormat="1" ht="26.1" customHeight="1">
      <c r="A213" s="176"/>
      <c r="B213" s="177"/>
    </row>
    <row r="214" spans="1:18" s="24" customFormat="1" ht="26.1" customHeight="1">
      <c r="A214" s="170"/>
      <c r="B214" s="171"/>
      <c r="K214" s="69"/>
      <c r="L214" s="69"/>
      <c r="M214" s="69"/>
      <c r="N214" s="69"/>
      <c r="O214" s="69"/>
      <c r="P214" s="69"/>
      <c r="Q214" s="69"/>
      <c r="R214" s="69"/>
    </row>
    <row r="215" spans="1:18" s="69" customFormat="1" ht="26.1" customHeight="1">
      <c r="A215" s="170"/>
      <c r="B215" s="170"/>
      <c r="C215" s="24"/>
      <c r="D215" s="24"/>
      <c r="E215" s="24"/>
      <c r="F215" s="24"/>
      <c r="G215" s="24"/>
      <c r="H215" s="24"/>
      <c r="I215" s="24"/>
      <c r="J215" s="24"/>
    </row>
    <row r="216" spans="1:18" s="24" customFormat="1" ht="26.1" customHeight="1">
      <c r="A216" s="170"/>
      <c r="B216" s="171"/>
      <c r="K216" s="69"/>
      <c r="L216" s="69"/>
      <c r="M216" s="69"/>
      <c r="N216" s="69"/>
      <c r="O216" s="69"/>
      <c r="P216" s="69"/>
      <c r="Q216" s="69"/>
      <c r="R216" s="69"/>
    </row>
    <row r="217" spans="1:18" s="24" customFormat="1" ht="26.1" customHeight="1">
      <c r="A217" s="170"/>
      <c r="B217" s="170"/>
      <c r="K217" s="69"/>
      <c r="L217" s="69"/>
      <c r="M217" s="69"/>
      <c r="N217" s="69"/>
      <c r="O217" s="69"/>
      <c r="P217" s="69"/>
      <c r="Q217" s="69"/>
      <c r="R217" s="69"/>
    </row>
    <row r="218" spans="1:18" s="69" customFormat="1" ht="26.1" customHeight="1">
      <c r="A218" s="170"/>
      <c r="B218" s="171"/>
      <c r="C218" s="24"/>
      <c r="D218" s="24"/>
      <c r="E218" s="24"/>
      <c r="F218" s="24"/>
      <c r="G218" s="24"/>
      <c r="H218" s="24"/>
      <c r="I218" s="24"/>
      <c r="J218" s="24"/>
    </row>
    <row r="219" spans="1:18" s="69" customFormat="1" ht="26.1" customHeight="1">
      <c r="A219" s="170"/>
      <c r="B219" s="171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</row>
    <row r="220" spans="1:18" s="69" customFormat="1" ht="26.1" customHeight="1">
      <c r="A220" s="170"/>
      <c r="B220" s="171"/>
      <c r="C220" s="24"/>
      <c r="D220" s="24"/>
      <c r="E220" s="24"/>
      <c r="F220" s="24"/>
      <c r="G220" s="24"/>
      <c r="H220" s="24"/>
      <c r="I220" s="24"/>
      <c r="J220" s="24"/>
    </row>
    <row r="221" spans="1:18" s="69" customFormat="1" ht="26.1" customHeight="1">
      <c r="A221" s="170"/>
      <c r="B221" s="171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</row>
    <row r="222" spans="1:18" s="69" customFormat="1" ht="26.1" customHeight="1">
      <c r="A222" s="170"/>
      <c r="B222" s="171"/>
      <c r="C222" s="24"/>
      <c r="D222" s="24"/>
      <c r="E222" s="24"/>
      <c r="F222" s="24"/>
      <c r="G222" s="24"/>
      <c r="H222" s="24"/>
      <c r="I222" s="24"/>
      <c r="J222" s="24"/>
    </row>
    <row r="223" spans="1:18" s="24" customFormat="1" ht="26.1" customHeight="1">
      <c r="A223" s="170"/>
      <c r="B223" s="170"/>
      <c r="K223" s="69"/>
      <c r="L223" s="69"/>
      <c r="M223" s="69"/>
      <c r="N223" s="69"/>
      <c r="O223" s="69"/>
      <c r="P223" s="69"/>
      <c r="Q223" s="69"/>
      <c r="R223" s="69"/>
    </row>
    <row r="224" spans="1:18" s="69" customFormat="1" ht="26.1" customHeight="1">
      <c r="A224" s="170"/>
      <c r="B224" s="171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</row>
    <row r="225" spans="1:18" s="69" customFormat="1" ht="26.1" customHeight="1">
      <c r="A225" s="170"/>
      <c r="B225" s="170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</row>
    <row r="226" spans="1:18" s="123" customFormat="1" ht="26.1" customHeight="1">
      <c r="A226" s="170"/>
      <c r="B226" s="171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</row>
    <row r="227" spans="1:18" s="69" customFormat="1" ht="26.1" customHeight="1">
      <c r="A227" s="170"/>
      <c r="B227" s="171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</row>
    <row r="228" spans="1:18" s="69" customFormat="1" ht="26.1" customHeight="1">
      <c r="A228" s="170"/>
      <c r="B228" s="170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</row>
    <row r="229" spans="1:18" s="69" customFormat="1" ht="26.1" customHeight="1">
      <c r="A229" s="170"/>
      <c r="B229" s="170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</row>
    <row r="230" spans="1:18" s="24" customFormat="1" ht="26.1" customHeight="1">
      <c r="A230" s="170"/>
      <c r="B230" s="170"/>
      <c r="K230" s="69"/>
      <c r="L230" s="69"/>
      <c r="M230" s="69"/>
      <c r="N230" s="69"/>
      <c r="O230" s="69"/>
      <c r="P230" s="69"/>
      <c r="Q230" s="69"/>
      <c r="R230" s="69"/>
    </row>
    <row r="231" spans="1:18" s="69" customFormat="1" ht="26.1" customHeight="1">
      <c r="A231" s="170"/>
      <c r="B231" s="170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</row>
    <row r="232" spans="1:18" s="24" customFormat="1" ht="26.1" customHeight="1">
      <c r="A232" s="170"/>
      <c r="B232" s="170"/>
    </row>
    <row r="233" spans="1:18" s="24" customFormat="1" ht="31.5" customHeight="1">
      <c r="A233" s="170"/>
      <c r="B233" s="170"/>
      <c r="K233" s="69"/>
      <c r="L233" s="69"/>
      <c r="M233" s="69"/>
      <c r="N233" s="69"/>
      <c r="O233" s="69"/>
      <c r="P233" s="69"/>
      <c r="Q233" s="69"/>
      <c r="R233" s="69"/>
    </row>
    <row r="234" spans="1:18" s="24" customFormat="1" ht="26.1" customHeight="1">
      <c r="A234" s="170"/>
      <c r="B234" s="171"/>
      <c r="K234" s="69"/>
      <c r="L234" s="69"/>
      <c r="M234" s="69"/>
      <c r="N234" s="69"/>
      <c r="O234" s="69"/>
      <c r="P234" s="69"/>
      <c r="Q234" s="69"/>
      <c r="R234" s="69"/>
    </row>
    <row r="235" spans="1:18" s="69" customFormat="1" ht="26.1" customHeight="1">
      <c r="A235" s="170"/>
      <c r="B235" s="170"/>
      <c r="C235" s="24"/>
      <c r="D235" s="24"/>
      <c r="E235" s="24"/>
      <c r="F235" s="24"/>
      <c r="G235" s="24"/>
      <c r="H235" s="24"/>
      <c r="I235" s="24"/>
      <c r="J235" s="24"/>
    </row>
    <row r="236" spans="1:18" s="24" customFormat="1" ht="26.1" customHeight="1">
      <c r="A236" s="170"/>
      <c r="B236" s="170"/>
      <c r="K236" s="69"/>
      <c r="L236" s="69"/>
      <c r="M236" s="69"/>
      <c r="N236" s="69"/>
      <c r="O236" s="69"/>
      <c r="P236" s="69"/>
      <c r="Q236" s="69"/>
      <c r="R236" s="69"/>
    </row>
    <row r="237" spans="1:18" s="69" customFormat="1" ht="26.1" customHeight="1">
      <c r="A237" s="170"/>
      <c r="B237" s="171"/>
      <c r="C237" s="24"/>
      <c r="D237" s="24"/>
      <c r="E237" s="24"/>
      <c r="F237" s="24"/>
      <c r="G237" s="24"/>
      <c r="H237" s="24"/>
      <c r="I237" s="24"/>
      <c r="J237" s="24"/>
    </row>
    <row r="238" spans="1:18" s="69" customFormat="1" ht="26.1" customHeight="1">
      <c r="A238" s="170"/>
      <c r="B238" s="171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</row>
    <row r="239" spans="1:18" s="69" customFormat="1" ht="26.1" customHeight="1">
      <c r="A239" s="170"/>
      <c r="B239" s="171"/>
      <c r="C239" s="24"/>
      <c r="D239" s="24"/>
      <c r="E239" s="24"/>
      <c r="F239" s="24"/>
      <c r="G239" s="24"/>
      <c r="H239" s="24"/>
      <c r="I239" s="24"/>
      <c r="J239" s="24"/>
      <c r="K239" s="190" t="e">
        <f>#REF!</f>
        <v>#REF!</v>
      </c>
    </row>
    <row r="240" spans="1:18" s="24" customFormat="1" ht="26.1" customHeight="1">
      <c r="A240" s="170"/>
      <c r="B240" s="171"/>
      <c r="K240" s="69"/>
      <c r="L240" s="69"/>
      <c r="M240" s="69"/>
      <c r="N240" s="69"/>
      <c r="O240" s="69"/>
      <c r="P240" s="69"/>
      <c r="Q240" s="69"/>
      <c r="R240" s="69"/>
    </row>
    <row r="241" spans="1:18" s="69" customFormat="1" ht="26.1" customHeight="1">
      <c r="A241" s="170"/>
      <c r="B241" s="171"/>
      <c r="C241" s="24"/>
      <c r="D241" s="24"/>
      <c r="E241" s="24"/>
      <c r="F241" s="24"/>
      <c r="G241" s="24"/>
      <c r="H241" s="24"/>
      <c r="I241" s="24"/>
      <c r="J241" s="24"/>
      <c r="K241" s="123"/>
      <c r="L241" s="123"/>
      <c r="M241" s="123"/>
      <c r="N241" s="123"/>
      <c r="O241" s="123"/>
      <c r="P241" s="123"/>
      <c r="Q241" s="123"/>
      <c r="R241" s="123"/>
    </row>
    <row r="242" spans="1:18" s="24" customFormat="1" ht="26.1" customHeight="1">
      <c r="A242" s="170"/>
      <c r="B242" s="170"/>
      <c r="K242" s="69"/>
      <c r="L242" s="69"/>
      <c r="M242" s="69"/>
      <c r="N242" s="69"/>
      <c r="O242" s="69"/>
      <c r="P242" s="69"/>
      <c r="Q242" s="69"/>
      <c r="R242" s="69"/>
    </row>
    <row r="243" spans="1:18" s="69" customFormat="1" ht="31.5" customHeight="1">
      <c r="A243" s="170"/>
      <c r="B243" s="171"/>
      <c r="C243" s="24"/>
      <c r="D243" s="24"/>
      <c r="E243" s="24"/>
      <c r="F243" s="24"/>
      <c r="G243" s="24"/>
      <c r="H243" s="24"/>
      <c r="I243" s="24"/>
      <c r="J243" s="24"/>
    </row>
    <row r="244" spans="1:18" s="69" customFormat="1" ht="26.1" customHeight="1">
      <c r="A244" s="170"/>
      <c r="B244" s="171"/>
      <c r="C244" s="24"/>
      <c r="D244" s="24"/>
      <c r="E244" s="24"/>
      <c r="F244" s="24"/>
      <c r="G244" s="24"/>
      <c r="H244" s="24"/>
      <c r="I244" s="24"/>
      <c r="J244" s="24"/>
    </row>
    <row r="245" spans="1:18" s="24" customFormat="1" ht="26.1" customHeight="1">
      <c r="A245" s="172"/>
      <c r="B245" s="172"/>
    </row>
    <row r="246" spans="1:18" s="24" customFormat="1" ht="26.1" customHeight="1">
      <c r="A246" s="170"/>
      <c r="B246" s="171"/>
      <c r="K246" s="69"/>
      <c r="L246" s="69"/>
      <c r="M246" s="69"/>
      <c r="N246" s="69"/>
      <c r="O246" s="69"/>
      <c r="P246" s="69"/>
      <c r="Q246" s="69"/>
      <c r="R246" s="69"/>
    </row>
    <row r="247" spans="1:18" s="24" customFormat="1" ht="26.1" customHeight="1">
      <c r="A247" s="170"/>
      <c r="B247" s="171"/>
    </row>
    <row r="248" spans="1:18" s="69" customFormat="1" ht="26.1" customHeight="1">
      <c r="A248" s="170"/>
      <c r="B248" s="171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</row>
    <row r="249" spans="1:18" s="24" customFormat="1" ht="26.1" customHeight="1">
      <c r="A249" s="170"/>
      <c r="B249" s="170"/>
    </row>
    <row r="250" spans="1:18" s="69" customFormat="1" ht="26.1" customHeight="1">
      <c r="A250" s="170"/>
      <c r="B250" s="171"/>
      <c r="C250" s="24"/>
      <c r="D250" s="24"/>
      <c r="E250" s="24"/>
      <c r="F250" s="24"/>
      <c r="G250" s="24"/>
      <c r="H250" s="24"/>
      <c r="I250" s="24"/>
      <c r="J250" s="24"/>
    </row>
    <row r="251" spans="1:18" s="69" customFormat="1" ht="26.1" customHeight="1">
      <c r="A251" s="170"/>
      <c r="B251" s="170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</row>
    <row r="252" spans="1:18" s="24" customFormat="1" ht="26.1" customHeight="1">
      <c r="A252" s="170"/>
      <c r="B252" s="170"/>
      <c r="K252" s="69"/>
      <c r="L252" s="69"/>
      <c r="M252" s="69"/>
      <c r="N252" s="69"/>
      <c r="O252" s="69"/>
      <c r="P252" s="69"/>
      <c r="Q252" s="69"/>
      <c r="R252" s="69"/>
    </row>
    <row r="253" spans="1:18" s="69" customFormat="1" ht="26.1" customHeight="1">
      <c r="A253" s="191"/>
      <c r="B253" s="191"/>
      <c r="C253" s="24"/>
      <c r="D253" s="24"/>
      <c r="E253" s="24"/>
      <c r="F253" s="24"/>
      <c r="G253" s="24"/>
      <c r="H253" s="24"/>
      <c r="I253" s="24"/>
      <c r="J253" s="24"/>
    </row>
    <row r="254" spans="1:18" s="69" customFormat="1" ht="26.1" customHeight="1">
      <c r="A254" s="191"/>
      <c r="B254" s="192"/>
      <c r="C254" s="24"/>
      <c r="D254" s="24"/>
      <c r="E254" s="24"/>
      <c r="F254" s="24"/>
      <c r="G254" s="24"/>
      <c r="H254" s="24"/>
      <c r="I254" s="24"/>
      <c r="J254" s="24"/>
    </row>
    <row r="255" spans="1:18" s="24" customFormat="1" ht="26.1" customHeight="1">
      <c r="A255" s="191"/>
      <c r="B255" s="191"/>
    </row>
    <row r="256" spans="1:18" s="69" customFormat="1" ht="26.1" customHeight="1">
      <c r="A256" s="191"/>
      <c r="B256" s="192"/>
      <c r="C256" s="24"/>
      <c r="D256" s="24"/>
      <c r="E256" s="24"/>
      <c r="F256" s="24"/>
      <c r="G256" s="24"/>
      <c r="H256" s="24"/>
      <c r="I256" s="24"/>
      <c r="J256" s="24"/>
    </row>
    <row r="257" spans="1:18" s="69" customFormat="1" ht="26.1" customHeight="1">
      <c r="A257" s="191"/>
      <c r="B257" s="192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</row>
    <row r="258" spans="1:18" s="24" customFormat="1" ht="26.1" customHeight="1">
      <c r="A258" s="191"/>
      <c r="B258" s="192"/>
      <c r="K258" s="69"/>
      <c r="L258" s="69"/>
      <c r="M258" s="69"/>
      <c r="N258" s="69"/>
      <c r="O258" s="69"/>
      <c r="P258" s="69"/>
      <c r="Q258" s="69"/>
      <c r="R258" s="69"/>
    </row>
    <row r="259" spans="1:18" s="69" customFormat="1" ht="26.1" customHeight="1">
      <c r="A259" s="191"/>
      <c r="B259" s="191"/>
      <c r="C259" s="24"/>
      <c r="D259" s="24"/>
      <c r="E259" s="24"/>
      <c r="F259" s="24"/>
      <c r="G259" s="24"/>
      <c r="H259" s="24"/>
      <c r="I259" s="24"/>
      <c r="J259" s="24"/>
    </row>
    <row r="260" spans="1:18" s="69" customFormat="1" ht="26.1" customHeight="1">
      <c r="A260" s="191"/>
      <c r="B260" s="192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</row>
    <row r="261" spans="1:18" s="24" customFormat="1" ht="26.1" customHeight="1">
      <c r="A261" s="191"/>
      <c r="B261" s="191"/>
    </row>
    <row r="262" spans="1:18" s="69" customFormat="1" ht="26.1" customHeight="1">
      <c r="A262" s="191"/>
      <c r="B262" s="192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</row>
    <row r="263" spans="1:18" s="69" customFormat="1" ht="26.1" customHeight="1">
      <c r="A263" s="191"/>
      <c r="B263" s="192"/>
      <c r="C263" s="24"/>
      <c r="D263" s="24"/>
      <c r="E263" s="24"/>
      <c r="F263" s="24"/>
      <c r="G263" s="24"/>
      <c r="H263" s="24"/>
      <c r="I263" s="24"/>
      <c r="J263" s="24"/>
    </row>
    <row r="264" spans="1:18" s="69" customFormat="1" ht="33.75" customHeight="1">
      <c r="A264" s="191"/>
      <c r="B264" s="191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</row>
    <row r="265" spans="1:18" s="69" customFormat="1" ht="33.75" customHeight="1">
      <c r="A265" s="191"/>
      <c r="B265" s="191"/>
      <c r="C265" s="24"/>
      <c r="D265" s="24"/>
      <c r="E265" s="24"/>
      <c r="F265" s="24"/>
      <c r="G265" s="24"/>
      <c r="H265" s="24"/>
      <c r="I265" s="24"/>
      <c r="J265" s="24"/>
    </row>
    <row r="266" spans="1:18" s="24" customFormat="1" ht="26.1" customHeight="1">
      <c r="A266" s="191"/>
      <c r="B266" s="191"/>
      <c r="K266" s="69"/>
      <c r="L266" s="69"/>
      <c r="M266" s="69"/>
      <c r="N266" s="69"/>
      <c r="O266" s="69"/>
      <c r="P266" s="69"/>
      <c r="Q266" s="69"/>
      <c r="R266" s="69"/>
    </row>
    <row r="267" spans="1:18" s="69" customFormat="1" ht="26.1" customHeight="1">
      <c r="A267" s="191"/>
      <c r="B267" s="192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</row>
    <row r="268" spans="1:18" s="175" customFormat="1" ht="26.1" customHeight="1">
      <c r="A268" s="191"/>
      <c r="B268" s="191"/>
      <c r="C268" s="24"/>
      <c r="D268" s="24"/>
      <c r="E268" s="24"/>
      <c r="F268" s="24"/>
      <c r="G268" s="24"/>
      <c r="H268" s="24"/>
      <c r="I268" s="24"/>
      <c r="J268" s="24"/>
      <c r="K268" s="69"/>
      <c r="L268" s="69"/>
      <c r="M268" s="69"/>
      <c r="N268" s="69"/>
      <c r="O268" s="69"/>
      <c r="P268" s="69"/>
      <c r="Q268" s="69"/>
      <c r="R268" s="69"/>
    </row>
    <row r="269" spans="1:18" s="69" customFormat="1" ht="33.75" customHeight="1">
      <c r="A269" s="193"/>
      <c r="B269" s="194"/>
      <c r="C269" s="24"/>
      <c r="D269" s="24"/>
      <c r="E269" s="24"/>
      <c r="F269" s="24"/>
      <c r="G269" s="24"/>
      <c r="H269" s="24"/>
      <c r="I269" s="24"/>
      <c r="J269" s="24"/>
    </row>
    <row r="270" spans="1:18" s="24" customFormat="1" ht="29.25" customHeight="1">
      <c r="A270" s="195"/>
      <c r="B270" s="196"/>
    </row>
    <row r="271" spans="1:18" s="69" customFormat="1" ht="43.5" customHeight="1">
      <c r="A271" s="195"/>
      <c r="B271" s="195"/>
      <c r="C271" s="24"/>
      <c r="D271" s="24"/>
      <c r="E271" s="24"/>
      <c r="F271" s="24"/>
      <c r="G271" s="24"/>
      <c r="H271" s="24"/>
      <c r="I271" s="24"/>
      <c r="J271" s="24"/>
    </row>
    <row r="272" spans="1:18" s="24" customFormat="1" ht="26.1" customHeight="1">
      <c r="A272" s="191"/>
      <c r="B272" s="192"/>
      <c r="K272" s="69"/>
      <c r="L272" s="69"/>
      <c r="M272" s="69"/>
      <c r="N272" s="69"/>
      <c r="O272" s="69"/>
      <c r="P272" s="69"/>
      <c r="Q272" s="69"/>
      <c r="R272" s="69"/>
    </row>
    <row r="273" spans="1:18" s="24" customFormat="1" ht="26.1" customHeight="1">
      <c r="A273" s="191"/>
      <c r="B273" s="192"/>
    </row>
    <row r="274" spans="1:18" s="24" customFormat="1" ht="26.1" customHeight="1">
      <c r="A274" s="191"/>
      <c r="B274" s="191"/>
      <c r="K274" s="69"/>
      <c r="L274" s="69"/>
      <c r="M274" s="69"/>
      <c r="N274" s="69"/>
      <c r="O274" s="69"/>
      <c r="P274" s="69"/>
      <c r="Q274" s="69"/>
      <c r="R274" s="69"/>
    </row>
    <row r="275" spans="1:18" s="24" customFormat="1" ht="26.1" customHeight="1">
      <c r="A275" s="197"/>
      <c r="B275" s="198"/>
      <c r="K275" s="69"/>
      <c r="L275" s="69"/>
      <c r="M275" s="69"/>
      <c r="N275" s="69"/>
      <c r="O275" s="69"/>
      <c r="P275" s="69"/>
      <c r="Q275" s="69"/>
      <c r="R275" s="69"/>
    </row>
    <row r="276" spans="1:18" s="24" customFormat="1" ht="26.1" customHeight="1">
      <c r="A276" s="185"/>
      <c r="B276" s="186"/>
    </row>
    <row r="277" spans="1:18" s="24" customFormat="1" ht="26.1" customHeight="1">
      <c r="A277" s="185"/>
      <c r="B277" s="185"/>
      <c r="K277" s="69"/>
      <c r="L277" s="69"/>
      <c r="M277" s="69"/>
      <c r="N277" s="69"/>
      <c r="O277" s="69"/>
      <c r="P277" s="69"/>
      <c r="Q277" s="69"/>
      <c r="R277" s="69"/>
    </row>
    <row r="278" spans="1:18" s="69" customFormat="1" ht="26.1" customHeight="1">
      <c r="A278" s="199"/>
      <c r="B278" s="200"/>
      <c r="C278" s="24"/>
      <c r="D278" s="24"/>
      <c r="E278" s="24"/>
      <c r="F278" s="24"/>
      <c r="G278" s="24"/>
      <c r="H278" s="24"/>
      <c r="I278" s="24"/>
      <c r="J278" s="24"/>
    </row>
    <row r="279" spans="1:18" s="69" customFormat="1" ht="26.1" customHeight="1">
      <c r="A279" s="188"/>
      <c r="B279" s="189"/>
      <c r="C279" s="24"/>
      <c r="D279" s="24"/>
      <c r="E279" s="24"/>
      <c r="F279" s="24"/>
      <c r="G279" s="24"/>
      <c r="H279" s="24"/>
      <c r="I279" s="24"/>
      <c r="J279" s="24"/>
    </row>
    <row r="280" spans="1:18" s="69" customFormat="1" ht="26.1" customHeight="1">
      <c r="A280" s="188"/>
      <c r="B280" s="188"/>
      <c r="C280" s="24"/>
      <c r="D280" s="24"/>
      <c r="E280" s="24"/>
      <c r="F280" s="24"/>
      <c r="G280" s="24"/>
      <c r="H280" s="24"/>
      <c r="I280" s="24"/>
      <c r="J280" s="24"/>
    </row>
    <row r="281" spans="1:18" s="73" customFormat="1" ht="26.1" customHeight="1">
      <c r="A281" s="176"/>
      <c r="B281" s="177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</row>
    <row r="282" spans="1:18" s="69" customFormat="1" ht="26.1" customHeight="1">
      <c r="A282" s="170"/>
      <c r="B282" s="171"/>
      <c r="C282" s="24"/>
      <c r="D282" s="24"/>
      <c r="E282" s="24"/>
      <c r="F282" s="24"/>
      <c r="G282" s="24"/>
      <c r="H282" s="24"/>
      <c r="I282" s="24"/>
      <c r="J282" s="24"/>
    </row>
    <row r="283" spans="1:18" s="24" customFormat="1" ht="26.1" customHeight="1">
      <c r="A283" s="170"/>
      <c r="B283" s="171"/>
      <c r="K283" s="175"/>
      <c r="L283" s="175"/>
      <c r="M283" s="175"/>
      <c r="N283" s="175"/>
      <c r="O283" s="175"/>
      <c r="P283" s="175"/>
      <c r="Q283" s="175"/>
      <c r="R283" s="175"/>
    </row>
    <row r="284" spans="1:18" s="69" customFormat="1" ht="26.1" customHeight="1">
      <c r="A284" s="170"/>
      <c r="B284" s="171"/>
      <c r="C284" s="24"/>
      <c r="D284" s="24"/>
      <c r="E284" s="24"/>
      <c r="F284" s="24"/>
      <c r="G284" s="24"/>
      <c r="H284" s="24"/>
      <c r="I284" s="24"/>
      <c r="J284" s="24"/>
    </row>
    <row r="285" spans="1:18" s="69" customFormat="1" ht="26.1" customHeight="1">
      <c r="A285" s="170"/>
      <c r="B285" s="170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</row>
    <row r="286" spans="1:18" s="24" customFormat="1" ht="26.1" customHeight="1">
      <c r="A286" s="170"/>
      <c r="B286" s="171"/>
      <c r="K286" s="69"/>
      <c r="L286" s="69"/>
      <c r="M286" s="69"/>
      <c r="N286" s="69"/>
      <c r="O286" s="69"/>
      <c r="P286" s="69"/>
      <c r="Q286" s="69"/>
      <c r="R286" s="69"/>
    </row>
    <row r="287" spans="1:18" s="69" customFormat="1" ht="26.1" customHeight="1">
      <c r="A287" s="176"/>
      <c r="B287" s="176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</row>
    <row r="288" spans="1:18" s="69" customFormat="1" ht="26.1" customHeight="1">
      <c r="A288" s="170"/>
      <c r="B288" s="171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</row>
    <row r="289" spans="1:18" s="69" customFormat="1" ht="26.1" customHeight="1">
      <c r="A289" s="170"/>
      <c r="B289" s="170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</row>
    <row r="290" spans="1:18" s="69" customFormat="1" ht="26.1" customHeight="1">
      <c r="A290" s="170"/>
      <c r="B290" s="171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</row>
    <row r="291" spans="1:18" s="69" customFormat="1" ht="26.1" customHeight="1">
      <c r="A291" s="170"/>
      <c r="B291" s="170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</row>
    <row r="292" spans="1:18" s="24" customFormat="1" ht="26.1" customHeight="1">
      <c r="A292" s="170"/>
      <c r="B292" s="170"/>
    </row>
    <row r="293" spans="1:18" s="24" customFormat="1" ht="29.25" customHeight="1">
      <c r="A293" s="170"/>
      <c r="B293" s="170"/>
      <c r="K293" s="69"/>
      <c r="L293" s="69"/>
      <c r="M293" s="69"/>
      <c r="N293" s="69"/>
      <c r="O293" s="69"/>
      <c r="P293" s="69"/>
      <c r="Q293" s="69"/>
      <c r="R293" s="69"/>
    </row>
    <row r="294" spans="1:18" s="69" customFormat="1" ht="26.1" customHeight="1">
      <c r="A294" s="170"/>
      <c r="B294" s="170"/>
      <c r="C294" s="24"/>
      <c r="D294" s="24"/>
      <c r="E294" s="24"/>
      <c r="F294" s="24"/>
      <c r="G294" s="24"/>
      <c r="H294" s="24"/>
      <c r="I294" s="24"/>
      <c r="J294" s="24"/>
    </row>
    <row r="295" spans="1:18" s="24" customFormat="1" ht="26.1" customHeight="1">
      <c r="A295" s="170"/>
      <c r="B295" s="170"/>
      <c r="K295" s="69"/>
      <c r="L295" s="69"/>
      <c r="M295" s="69"/>
      <c r="N295" s="69"/>
      <c r="O295" s="69"/>
      <c r="P295" s="69"/>
      <c r="Q295" s="69"/>
      <c r="R295" s="69"/>
    </row>
    <row r="296" spans="1:18" s="69" customFormat="1" ht="26.1" customHeight="1">
      <c r="A296" s="170"/>
      <c r="B296" s="170"/>
      <c r="C296" s="24"/>
      <c r="D296" s="24"/>
      <c r="E296" s="24"/>
      <c r="F296" s="24"/>
      <c r="G296" s="24"/>
      <c r="H296" s="24"/>
      <c r="I296" s="24"/>
      <c r="J296" s="24"/>
      <c r="K296" s="73"/>
      <c r="L296" s="73"/>
      <c r="M296" s="73"/>
      <c r="N296" s="73"/>
      <c r="O296" s="73"/>
      <c r="P296" s="73"/>
      <c r="Q296" s="73"/>
      <c r="R296" s="73"/>
    </row>
    <row r="297" spans="1:18" s="69" customFormat="1" ht="26.1" customHeight="1">
      <c r="A297" s="170"/>
      <c r="B297" s="171"/>
      <c r="C297" s="24"/>
      <c r="D297" s="24"/>
      <c r="E297" s="24"/>
      <c r="F297" s="24"/>
      <c r="G297" s="24"/>
      <c r="H297" s="24"/>
      <c r="I297" s="24"/>
      <c r="J297" s="24"/>
    </row>
    <row r="298" spans="1:18" s="24" customFormat="1" ht="26.1" customHeight="1">
      <c r="A298" s="170"/>
      <c r="B298" s="171"/>
    </row>
    <row r="299" spans="1:18" s="24" customFormat="1" ht="26.1" customHeight="1">
      <c r="A299" s="176"/>
      <c r="B299" s="177"/>
      <c r="K299" s="69"/>
      <c r="L299" s="69"/>
      <c r="M299" s="69"/>
      <c r="N299" s="69"/>
      <c r="O299" s="69"/>
      <c r="P299" s="69"/>
      <c r="Q299" s="69"/>
      <c r="R299" s="69"/>
    </row>
    <row r="300" spans="1:18" s="69" customFormat="1" ht="26.1" customHeight="1">
      <c r="A300" s="176"/>
      <c r="B300" s="177"/>
      <c r="C300" s="24"/>
      <c r="D300" s="24"/>
      <c r="E300" s="24"/>
      <c r="F300" s="24"/>
      <c r="G300" s="24"/>
      <c r="H300" s="24"/>
      <c r="I300" s="24"/>
      <c r="J300" s="24"/>
    </row>
    <row r="301" spans="1:18" s="69" customFormat="1" ht="30.75" customHeight="1">
      <c r="A301" s="176"/>
      <c r="B301" s="177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</row>
    <row r="302" spans="1:18" s="69" customFormat="1" ht="26.1" customHeight="1">
      <c r="A302" s="176"/>
      <c r="B302" s="176"/>
      <c r="C302" s="24"/>
      <c r="D302" s="24"/>
      <c r="E302" s="24"/>
      <c r="F302" s="24"/>
      <c r="G302" s="24"/>
      <c r="H302" s="24"/>
      <c r="I302" s="24"/>
      <c r="J302" s="24"/>
    </row>
    <row r="303" spans="1:18" s="24" customFormat="1" ht="26.1" customHeight="1">
      <c r="A303" s="176"/>
      <c r="B303" s="177"/>
      <c r="K303" s="69"/>
      <c r="L303" s="69"/>
      <c r="M303" s="69"/>
      <c r="N303" s="69"/>
      <c r="O303" s="69"/>
      <c r="P303" s="69"/>
      <c r="Q303" s="69"/>
      <c r="R303" s="69"/>
    </row>
    <row r="304" spans="1:18" s="69" customFormat="1" ht="26.1" customHeight="1">
      <c r="A304" s="176"/>
      <c r="B304" s="177"/>
      <c r="C304" s="24"/>
      <c r="D304" s="24"/>
      <c r="E304" s="24"/>
      <c r="F304" s="24"/>
      <c r="G304" s="24"/>
      <c r="H304" s="24"/>
      <c r="I304" s="24"/>
      <c r="J304" s="24"/>
    </row>
    <row r="305" spans="1:18" s="24" customFormat="1" ht="26.1" customHeight="1">
      <c r="A305" s="201"/>
      <c r="B305" s="201"/>
      <c r="K305" s="69"/>
      <c r="L305" s="69"/>
      <c r="M305" s="69"/>
      <c r="N305" s="69"/>
      <c r="O305" s="69"/>
      <c r="P305" s="69"/>
      <c r="Q305" s="69"/>
      <c r="R305" s="69"/>
    </row>
    <row r="306" spans="1:18" s="69" customFormat="1" ht="26.1" customHeight="1">
      <c r="A306" s="201"/>
      <c r="B306" s="202"/>
      <c r="C306" s="24"/>
      <c r="D306" s="24"/>
      <c r="E306" s="24"/>
      <c r="F306" s="24"/>
      <c r="G306" s="24"/>
      <c r="H306" s="24"/>
      <c r="I306" s="24"/>
      <c r="J306" s="24"/>
    </row>
    <row r="307" spans="1:18" s="24" customFormat="1" ht="26.1" customHeight="1">
      <c r="A307" s="176"/>
      <c r="B307" s="177"/>
    </row>
    <row r="308" spans="1:18" s="24" customFormat="1" ht="26.1" customHeight="1">
      <c r="A308" s="176"/>
      <c r="B308" s="177"/>
    </row>
    <row r="309" spans="1:18" s="24" customFormat="1" ht="26.1" customHeight="1">
      <c r="A309" s="176"/>
      <c r="B309" s="177"/>
      <c r="K309" s="69"/>
      <c r="L309" s="69"/>
      <c r="M309" s="69"/>
      <c r="N309" s="69"/>
      <c r="O309" s="69"/>
      <c r="P309" s="69"/>
      <c r="Q309" s="69"/>
      <c r="R309" s="69"/>
    </row>
    <row r="310" spans="1:18" s="69" customFormat="1" ht="26.1" customHeight="1">
      <c r="A310" s="176"/>
      <c r="B310" s="177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</row>
    <row r="311" spans="1:18" s="24" customFormat="1" ht="26.1" customHeight="1">
      <c r="A311" s="176"/>
      <c r="B311" s="176"/>
      <c r="K311" s="69"/>
      <c r="L311" s="69"/>
      <c r="M311" s="69"/>
      <c r="N311" s="69"/>
      <c r="O311" s="69"/>
      <c r="P311" s="69"/>
      <c r="Q311" s="69"/>
      <c r="R311" s="69"/>
    </row>
    <row r="312" spans="1:18" s="69" customFormat="1" ht="26.1" customHeight="1">
      <c r="A312" s="176"/>
      <c r="B312" s="176"/>
      <c r="C312" s="24"/>
      <c r="D312" s="24"/>
      <c r="E312" s="24"/>
      <c r="F312" s="24"/>
      <c r="G312" s="24"/>
      <c r="H312" s="24"/>
      <c r="I312" s="24"/>
      <c r="J312" s="24"/>
      <c r="K312" s="190" t="e">
        <f>#REF!</f>
        <v>#REF!</v>
      </c>
    </row>
    <row r="313" spans="1:18" s="69" customFormat="1" ht="40.5" customHeight="1">
      <c r="A313" s="176"/>
      <c r="B313" s="177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</row>
    <row r="314" spans="1:18" s="24" customFormat="1" ht="40.5" customHeight="1">
      <c r="A314" s="176"/>
      <c r="B314" s="176"/>
    </row>
    <row r="315" spans="1:18" s="69" customFormat="1" ht="26.1" customHeight="1">
      <c r="A315" s="176"/>
      <c r="B315" s="177"/>
      <c r="C315" s="24"/>
      <c r="D315" s="24"/>
      <c r="E315" s="24"/>
      <c r="F315" s="24"/>
      <c r="G315" s="24"/>
      <c r="H315" s="24"/>
      <c r="I315" s="24"/>
      <c r="J315" s="24"/>
    </row>
    <row r="316" spans="1:18" s="69" customFormat="1" ht="26.1" customHeight="1">
      <c r="A316" s="176"/>
      <c r="B316" s="177"/>
      <c r="C316" s="24"/>
      <c r="D316" s="24"/>
      <c r="E316" s="24"/>
      <c r="F316" s="24"/>
      <c r="G316" s="24"/>
      <c r="H316" s="24"/>
      <c r="I316" s="24"/>
      <c r="J316" s="24"/>
    </row>
    <row r="317" spans="1:18" s="69" customFormat="1" ht="26.1" customHeight="1">
      <c r="A317" s="176"/>
      <c r="B317" s="176"/>
      <c r="C317" s="24"/>
      <c r="D317" s="24"/>
      <c r="E317" s="24"/>
      <c r="F317" s="24"/>
      <c r="G317" s="24"/>
      <c r="H317" s="24"/>
      <c r="I317" s="24"/>
      <c r="J317" s="24"/>
    </row>
    <row r="318" spans="1:18" s="24" customFormat="1" ht="26.1" customHeight="1">
      <c r="A318" s="176"/>
      <c r="B318" s="176"/>
    </row>
    <row r="319" spans="1:18" s="24" customFormat="1" ht="33.75" customHeight="1">
      <c r="A319" s="176"/>
      <c r="B319" s="177"/>
      <c r="K319" s="69"/>
      <c r="L319" s="69"/>
      <c r="M319" s="69"/>
      <c r="N319" s="69"/>
      <c r="O319" s="69"/>
      <c r="P319" s="69"/>
      <c r="Q319" s="69"/>
      <c r="R319" s="69"/>
    </row>
    <row r="320" spans="1:18" s="24" customFormat="1" ht="33.75" customHeight="1">
      <c r="A320" s="176"/>
      <c r="B320" s="177"/>
    </row>
    <row r="321" spans="1:18" s="69" customFormat="1" ht="33.75" customHeight="1">
      <c r="A321" s="176"/>
      <c r="B321" s="177"/>
      <c r="C321" s="24"/>
      <c r="D321" s="24"/>
      <c r="E321" s="24"/>
      <c r="F321" s="24"/>
      <c r="G321" s="24"/>
      <c r="H321" s="24"/>
      <c r="I321" s="24"/>
      <c r="J321" s="24"/>
    </row>
    <row r="322" spans="1:18" s="69" customFormat="1" ht="26.1" customHeight="1">
      <c r="A322" s="176"/>
      <c r="B322" s="176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</row>
    <row r="323" spans="1:18" s="69" customFormat="1" ht="26.1" customHeight="1">
      <c r="A323" s="176"/>
      <c r="B323" s="177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</row>
    <row r="324" spans="1:18" s="69" customFormat="1" ht="26.1" customHeight="1">
      <c r="A324" s="176"/>
      <c r="B324" s="176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</row>
    <row r="325" spans="1:18" s="69" customFormat="1" ht="26.1" customHeight="1">
      <c r="A325" s="176"/>
      <c r="B325" s="177"/>
      <c r="C325" s="24"/>
      <c r="D325" s="24"/>
      <c r="E325" s="24"/>
      <c r="F325" s="24"/>
      <c r="G325" s="24"/>
      <c r="H325" s="24"/>
      <c r="I325" s="24"/>
      <c r="J325" s="24"/>
    </row>
    <row r="326" spans="1:18" s="69" customFormat="1" ht="26.1" customHeight="1">
      <c r="A326" s="176"/>
      <c r="B326" s="176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</row>
    <row r="327" spans="1:18" s="69" customFormat="1" ht="26.1" customHeight="1">
      <c r="A327" s="176"/>
      <c r="B327" s="176"/>
      <c r="C327" s="24"/>
      <c r="D327" s="24"/>
      <c r="E327" s="24"/>
      <c r="F327" s="24"/>
      <c r="G327" s="24"/>
      <c r="H327" s="24"/>
      <c r="I327" s="24"/>
      <c r="J327" s="24"/>
    </row>
    <row r="328" spans="1:18" s="69" customFormat="1" ht="26.1" customHeight="1">
      <c r="A328" s="176"/>
      <c r="B328" s="176"/>
      <c r="C328" s="24"/>
      <c r="D328" s="24"/>
      <c r="E328" s="24"/>
      <c r="F328" s="24"/>
      <c r="G328" s="24"/>
      <c r="H328" s="24"/>
      <c r="I328" s="24"/>
      <c r="J328" s="24"/>
    </row>
    <row r="329" spans="1:18" s="24" customFormat="1" ht="26.1" customHeight="1">
      <c r="A329" s="176"/>
      <c r="B329" s="177"/>
    </row>
    <row r="330" spans="1:18" s="24" customFormat="1" ht="28.5" customHeight="1">
      <c r="A330" s="176"/>
      <c r="B330" s="176"/>
      <c r="K330" s="69"/>
      <c r="L330" s="69"/>
      <c r="M330" s="69"/>
      <c r="N330" s="69"/>
      <c r="O330" s="69"/>
      <c r="P330" s="69"/>
      <c r="Q330" s="69"/>
      <c r="R330" s="69"/>
    </row>
    <row r="331" spans="1:18" s="24" customFormat="1" ht="32.25" customHeight="1">
      <c r="A331" s="176"/>
      <c r="B331" s="177"/>
      <c r="K331" s="69"/>
      <c r="L331" s="69"/>
      <c r="M331" s="69"/>
      <c r="N331" s="69"/>
      <c r="O331" s="69"/>
      <c r="P331" s="69"/>
      <c r="Q331" s="69"/>
      <c r="R331" s="69"/>
    </row>
    <row r="332" spans="1:18" s="69" customFormat="1" ht="26.1" customHeight="1">
      <c r="A332" s="176"/>
      <c r="B332" s="177"/>
      <c r="C332" s="24"/>
      <c r="D332" s="24"/>
      <c r="E332" s="24"/>
      <c r="F332" s="24"/>
      <c r="G332" s="24"/>
      <c r="H332" s="24"/>
      <c r="I332" s="24"/>
      <c r="J332" s="24"/>
    </row>
    <row r="333" spans="1:18" s="69" customFormat="1" ht="26.1" customHeight="1">
      <c r="A333" s="176"/>
      <c r="B333" s="176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</row>
    <row r="334" spans="1:18" s="24" customFormat="1" ht="26.1" customHeight="1">
      <c r="A334" s="176"/>
      <c r="B334" s="177"/>
    </row>
    <row r="335" spans="1:18" s="69" customFormat="1" ht="26.1" customHeight="1">
      <c r="A335" s="176"/>
      <c r="B335" s="177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</row>
    <row r="336" spans="1:18" s="24" customFormat="1" ht="26.1" customHeight="1">
      <c r="A336" s="176"/>
      <c r="B336" s="177"/>
      <c r="K336" s="69"/>
      <c r="L336" s="69"/>
      <c r="M336" s="69"/>
      <c r="N336" s="69"/>
      <c r="O336" s="69"/>
      <c r="P336" s="69"/>
      <c r="Q336" s="69"/>
      <c r="R336" s="69"/>
    </row>
    <row r="337" spans="1:18" s="24" customFormat="1" ht="26.1" customHeight="1">
      <c r="A337" s="176"/>
      <c r="B337" s="176"/>
      <c r="K337" s="69"/>
      <c r="L337" s="69"/>
      <c r="M337" s="69"/>
      <c r="N337" s="69"/>
      <c r="O337" s="69"/>
      <c r="P337" s="69"/>
      <c r="Q337" s="69"/>
      <c r="R337" s="69"/>
    </row>
    <row r="338" spans="1:18" s="24" customFormat="1" ht="26.1" customHeight="1">
      <c r="A338" s="176"/>
      <c r="B338" s="176"/>
      <c r="K338" s="69"/>
      <c r="L338" s="69"/>
      <c r="M338" s="69"/>
      <c r="N338" s="69"/>
      <c r="O338" s="69"/>
      <c r="P338" s="69"/>
      <c r="Q338" s="69"/>
      <c r="R338" s="69"/>
    </row>
    <row r="339" spans="1:18" s="69" customFormat="1" ht="26.1" customHeight="1">
      <c r="A339" s="176"/>
      <c r="B339" s="176"/>
      <c r="C339" s="24"/>
      <c r="D339" s="24"/>
      <c r="E339" s="24"/>
      <c r="F339" s="24"/>
      <c r="G339" s="24"/>
      <c r="H339" s="24"/>
      <c r="I339" s="24"/>
      <c r="J339" s="24"/>
    </row>
    <row r="340" spans="1:18" s="69" customFormat="1" ht="26.1" customHeight="1">
      <c r="A340" s="176"/>
      <c r="B340" s="177"/>
      <c r="C340" s="24"/>
      <c r="D340" s="24"/>
      <c r="E340" s="24"/>
      <c r="F340" s="24"/>
      <c r="G340" s="24"/>
      <c r="H340" s="24"/>
      <c r="I340" s="24"/>
      <c r="J340" s="24"/>
    </row>
    <row r="341" spans="1:18" s="24" customFormat="1" ht="26.1" customHeight="1">
      <c r="A341" s="176"/>
      <c r="B341" s="177"/>
      <c r="K341" s="69"/>
      <c r="L341" s="69"/>
      <c r="M341" s="69"/>
      <c r="N341" s="69"/>
      <c r="O341" s="69"/>
      <c r="P341" s="69"/>
      <c r="Q341" s="69"/>
      <c r="R341" s="69"/>
    </row>
    <row r="342" spans="1:18" s="69" customFormat="1" ht="26.1" customHeight="1">
      <c r="A342" s="170"/>
      <c r="B342" s="171"/>
      <c r="C342" s="24"/>
      <c r="D342" s="24"/>
      <c r="E342" s="24"/>
      <c r="F342" s="24"/>
      <c r="G342" s="24"/>
      <c r="H342" s="24"/>
      <c r="I342" s="24"/>
      <c r="J342" s="24"/>
    </row>
    <row r="343" spans="1:18" s="69" customFormat="1" ht="26.1" customHeight="1">
      <c r="A343" s="170"/>
      <c r="B343" s="171"/>
      <c r="C343" s="24"/>
      <c r="D343" s="24"/>
      <c r="E343" s="24"/>
      <c r="F343" s="24"/>
      <c r="G343" s="24"/>
      <c r="H343" s="24"/>
      <c r="I343" s="24"/>
      <c r="J343" s="24"/>
    </row>
    <row r="344" spans="1:18" s="73" customFormat="1" ht="31.5" customHeight="1">
      <c r="A344" s="170"/>
      <c r="B344" s="171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</row>
    <row r="345" spans="1:18" s="69" customFormat="1" ht="26.1" customHeight="1">
      <c r="A345" s="170"/>
      <c r="B345" s="171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</row>
    <row r="346" spans="1:18" s="24" customFormat="1" ht="26.1" customHeight="1">
      <c r="A346" s="203"/>
      <c r="B346" s="204"/>
      <c r="I346" s="205"/>
      <c r="J346" s="205"/>
    </row>
    <row r="347" spans="1:18" s="69" customFormat="1" ht="26.1" customHeight="1">
      <c r="A347" s="203"/>
      <c r="B347" s="204"/>
      <c r="C347" s="24"/>
      <c r="D347" s="24"/>
      <c r="E347" s="24"/>
      <c r="F347" s="24"/>
      <c r="G347" s="24"/>
      <c r="H347" s="24"/>
      <c r="I347" s="24"/>
      <c r="J347" s="24"/>
    </row>
    <row r="348" spans="1:18" s="24" customFormat="1" ht="26.1" customHeight="1">
      <c r="A348" s="176"/>
      <c r="B348" s="176"/>
      <c r="K348" s="69"/>
      <c r="L348" s="69"/>
      <c r="M348" s="69"/>
      <c r="N348" s="69"/>
      <c r="O348" s="69"/>
      <c r="P348" s="69"/>
      <c r="Q348" s="69"/>
      <c r="R348" s="69"/>
    </row>
    <row r="349" spans="1:18" s="69" customFormat="1" ht="42.75" customHeight="1">
      <c r="A349" s="170"/>
      <c r="B349" s="170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</row>
    <row r="350" spans="1:18" s="69" customFormat="1" ht="43.5" customHeight="1">
      <c r="A350" s="170"/>
      <c r="B350" s="170"/>
      <c r="C350" s="205"/>
      <c r="D350" s="205"/>
      <c r="E350" s="205"/>
      <c r="F350" s="205"/>
      <c r="G350" s="205"/>
      <c r="H350" s="205"/>
      <c r="I350" s="24"/>
      <c r="J350" s="24"/>
    </row>
    <row r="351" spans="1:18" s="24" customFormat="1" ht="26.1" customHeight="1">
      <c r="A351" s="170"/>
      <c r="B351" s="171"/>
    </row>
    <row r="352" spans="1:18" s="24" customFormat="1" ht="26.1" customHeight="1">
      <c r="A352" s="170"/>
      <c r="B352" s="171"/>
    </row>
    <row r="353" spans="1:18" s="24" customFormat="1" ht="26.1" customHeight="1">
      <c r="A353" s="170"/>
      <c r="B353" s="170"/>
    </row>
    <row r="354" spans="1:18" s="175" customFormat="1" ht="26.1" customHeight="1">
      <c r="A354" s="170"/>
      <c r="B354" s="171"/>
      <c r="C354" s="24"/>
      <c r="D354" s="24"/>
      <c r="E354" s="24"/>
      <c r="F354" s="24"/>
      <c r="G354" s="24"/>
      <c r="H354" s="24"/>
      <c r="I354" s="24"/>
      <c r="J354" s="24"/>
      <c r="K354" s="69"/>
      <c r="L354" s="69"/>
      <c r="M354" s="69"/>
      <c r="N354" s="69"/>
      <c r="O354" s="69"/>
      <c r="P354" s="69"/>
      <c r="Q354" s="69"/>
      <c r="R354" s="69"/>
    </row>
    <row r="355" spans="1:18" s="175" customFormat="1" ht="26.1" customHeight="1">
      <c r="A355" s="170"/>
      <c r="B355" s="170"/>
      <c r="C355" s="24"/>
      <c r="D355" s="24"/>
      <c r="E355" s="24"/>
      <c r="F355" s="24"/>
      <c r="G355" s="24"/>
      <c r="H355" s="24"/>
      <c r="I355" s="24"/>
      <c r="J355" s="24"/>
      <c r="K355" s="69"/>
      <c r="L355" s="69"/>
      <c r="M355" s="69"/>
      <c r="N355" s="69"/>
      <c r="O355" s="69"/>
      <c r="P355" s="69"/>
      <c r="Q355" s="69"/>
      <c r="R355" s="69"/>
    </row>
    <row r="356" spans="1:18" s="24" customFormat="1" ht="26.1" customHeight="1">
      <c r="A356" s="170"/>
      <c r="B356" s="170"/>
    </row>
    <row r="357" spans="1:18" s="69" customFormat="1" ht="26.1" customHeight="1">
      <c r="A357" s="170"/>
      <c r="B357" s="170"/>
      <c r="C357" s="24"/>
      <c r="D357" s="24"/>
      <c r="E357" s="24"/>
      <c r="F357" s="24"/>
      <c r="G357" s="24"/>
      <c r="H357" s="24"/>
      <c r="I357" s="24"/>
      <c r="J357" s="24"/>
    </row>
    <row r="358" spans="1:18" s="69" customFormat="1" ht="26.1" customHeight="1">
      <c r="A358" s="170"/>
      <c r="B358" s="171"/>
      <c r="C358" s="24"/>
      <c r="D358" s="24"/>
      <c r="E358" s="24"/>
      <c r="F358" s="24"/>
      <c r="G358" s="24"/>
      <c r="H358" s="24"/>
      <c r="I358" s="24"/>
      <c r="J358" s="24"/>
    </row>
    <row r="359" spans="1:18" s="69" customFormat="1" ht="26.1" customHeight="1">
      <c r="A359" s="170"/>
      <c r="B359" s="171"/>
      <c r="C359" s="24"/>
      <c r="D359" s="24"/>
      <c r="E359" s="24"/>
      <c r="F359" s="24"/>
      <c r="G359" s="24"/>
      <c r="H359" s="24"/>
      <c r="I359" s="24"/>
      <c r="J359" s="24"/>
      <c r="K359" s="73"/>
      <c r="L359" s="73"/>
      <c r="M359" s="73"/>
      <c r="N359" s="73"/>
      <c r="O359" s="73"/>
      <c r="P359" s="73"/>
      <c r="Q359" s="73"/>
      <c r="R359" s="73"/>
    </row>
    <row r="360" spans="1:18" s="69" customFormat="1" ht="26.1" customHeight="1">
      <c r="A360" s="170"/>
      <c r="B360" s="170"/>
      <c r="C360" s="24"/>
      <c r="D360" s="24"/>
      <c r="E360" s="24"/>
      <c r="F360" s="24"/>
      <c r="G360" s="24"/>
      <c r="H360" s="24"/>
      <c r="I360" s="24"/>
      <c r="J360" s="24"/>
    </row>
    <row r="361" spans="1:18" s="69" customFormat="1" ht="26.1" customHeight="1">
      <c r="A361" s="206"/>
      <c r="B361" s="207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</row>
    <row r="362" spans="1:18" s="69" customFormat="1" ht="26.1" customHeight="1">
      <c r="A362" s="172"/>
      <c r="B362" s="173"/>
      <c r="C362" s="24"/>
      <c r="D362" s="24"/>
      <c r="E362" s="24"/>
      <c r="F362" s="24"/>
      <c r="G362" s="24"/>
      <c r="H362" s="24"/>
      <c r="I362" s="24"/>
      <c r="J362" s="24"/>
    </row>
    <row r="363" spans="1:18" s="69" customFormat="1" ht="26.1" customHeight="1">
      <c r="A363" s="201"/>
      <c r="B363" s="202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</row>
    <row r="364" spans="1:18" s="24" customFormat="1" ht="26.1" customHeight="1">
      <c r="A364" s="172"/>
      <c r="B364" s="173"/>
      <c r="K364" s="69"/>
      <c r="L364" s="69"/>
      <c r="M364" s="69"/>
      <c r="N364" s="69"/>
      <c r="O364" s="69"/>
      <c r="P364" s="69"/>
      <c r="Q364" s="69"/>
      <c r="R364" s="69"/>
    </row>
    <row r="365" spans="1:18" s="69" customFormat="1" ht="26.1" customHeight="1">
      <c r="A365" s="172"/>
      <c r="B365" s="172"/>
      <c r="C365" s="24"/>
      <c r="D365" s="24"/>
      <c r="E365" s="24"/>
      <c r="F365" s="24"/>
      <c r="G365" s="24"/>
      <c r="H365" s="24"/>
      <c r="I365" s="24"/>
      <c r="J365" s="24"/>
    </row>
    <row r="366" spans="1:18" s="69" customFormat="1" ht="26.1" customHeight="1">
      <c r="A366" s="208"/>
      <c r="B366" s="209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</row>
    <row r="367" spans="1:18" s="69" customFormat="1" ht="26.1" customHeight="1">
      <c r="A367" s="176"/>
      <c r="B367" s="176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</row>
    <row r="368" spans="1:18" s="24" customFormat="1" ht="26.1" customHeight="1">
      <c r="A368" s="201"/>
      <c r="B368" s="202"/>
    </row>
    <row r="369" spans="1:18" s="69" customFormat="1" ht="26.1" customHeight="1">
      <c r="A369" s="201"/>
      <c r="B369" s="202"/>
      <c r="C369" s="24"/>
      <c r="D369" s="24"/>
      <c r="E369" s="24"/>
      <c r="F369" s="24"/>
      <c r="G369" s="24"/>
      <c r="H369" s="24"/>
      <c r="I369" s="24"/>
      <c r="J369" s="24"/>
      <c r="K369" s="175"/>
      <c r="L369" s="175"/>
      <c r="M369" s="175"/>
      <c r="N369" s="175"/>
      <c r="O369" s="175"/>
      <c r="P369" s="175"/>
      <c r="Q369" s="175"/>
      <c r="R369" s="175"/>
    </row>
    <row r="370" spans="1:18" s="69" customFormat="1" ht="26.1" customHeight="1">
      <c r="A370" s="201"/>
      <c r="B370" s="201"/>
      <c r="C370" s="24"/>
      <c r="D370" s="24"/>
      <c r="E370" s="24"/>
      <c r="F370" s="24"/>
      <c r="G370" s="24"/>
      <c r="H370" s="24"/>
      <c r="I370" s="24"/>
      <c r="J370" s="24"/>
      <c r="K370" s="175"/>
      <c r="L370" s="175"/>
      <c r="M370" s="175"/>
      <c r="N370" s="175"/>
      <c r="O370" s="175"/>
      <c r="P370" s="175"/>
      <c r="Q370" s="175"/>
      <c r="R370" s="175"/>
    </row>
    <row r="371" spans="1:18" s="69" customFormat="1" ht="26.1" customHeight="1">
      <c r="A371" s="176"/>
      <c r="B371" s="176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</row>
    <row r="372" spans="1:18" s="73" customFormat="1" ht="26.1" customHeight="1">
      <c r="A372" s="176"/>
      <c r="B372" s="176"/>
      <c r="C372" s="24"/>
      <c r="D372" s="24"/>
      <c r="E372" s="24"/>
      <c r="F372" s="24"/>
      <c r="G372" s="24"/>
      <c r="H372" s="24"/>
      <c r="I372" s="24"/>
      <c r="J372" s="24"/>
      <c r="K372" s="69"/>
      <c r="L372" s="69"/>
      <c r="M372" s="69"/>
      <c r="N372" s="69"/>
      <c r="O372" s="69"/>
      <c r="P372" s="69"/>
      <c r="Q372" s="69"/>
      <c r="R372" s="69"/>
    </row>
    <row r="373" spans="1:18" s="69" customFormat="1" ht="26.1" customHeight="1">
      <c r="A373" s="201"/>
      <c r="B373" s="201"/>
      <c r="C373" s="24"/>
      <c r="D373" s="24"/>
      <c r="E373" s="24"/>
      <c r="F373" s="24"/>
      <c r="G373" s="24"/>
      <c r="H373" s="24"/>
      <c r="I373" s="24"/>
      <c r="J373" s="24"/>
    </row>
    <row r="374" spans="1:18" s="24" customFormat="1" ht="26.1" customHeight="1">
      <c r="A374" s="201"/>
      <c r="B374" s="201"/>
      <c r="K374" s="69"/>
      <c r="L374" s="69"/>
      <c r="M374" s="69"/>
      <c r="N374" s="69"/>
      <c r="O374" s="69"/>
      <c r="P374" s="69"/>
      <c r="Q374" s="69"/>
      <c r="R374" s="69"/>
    </row>
    <row r="375" spans="1:18" s="24" customFormat="1" ht="26.1" customHeight="1">
      <c r="A375" s="176"/>
      <c r="B375" s="176"/>
      <c r="K375" s="69"/>
      <c r="L375" s="69"/>
      <c r="M375" s="69"/>
      <c r="N375" s="69"/>
      <c r="O375" s="69"/>
      <c r="P375" s="69"/>
      <c r="Q375" s="69"/>
      <c r="R375" s="69"/>
    </row>
    <row r="376" spans="1:18" s="69" customFormat="1" ht="26.1" customHeight="1">
      <c r="A376" s="176"/>
      <c r="B376" s="177"/>
      <c r="C376" s="24"/>
      <c r="D376" s="24"/>
      <c r="E376" s="24"/>
      <c r="F376" s="24"/>
      <c r="G376" s="24"/>
      <c r="H376" s="24"/>
      <c r="I376" s="24"/>
      <c r="J376" s="24"/>
    </row>
    <row r="377" spans="1:18" s="24" customFormat="1" ht="45.75" customHeight="1">
      <c r="A377" s="176"/>
      <c r="B377" s="177"/>
      <c r="K377" s="69"/>
      <c r="L377" s="69"/>
      <c r="M377" s="69"/>
      <c r="N377" s="69"/>
      <c r="O377" s="69"/>
      <c r="P377" s="69"/>
      <c r="Q377" s="69"/>
      <c r="R377" s="69"/>
    </row>
    <row r="378" spans="1:18" s="69" customFormat="1" ht="26.1" customHeight="1">
      <c r="A378" s="176"/>
      <c r="B378" s="177"/>
      <c r="C378" s="24"/>
      <c r="D378" s="24"/>
      <c r="E378" s="24"/>
      <c r="F378" s="24"/>
      <c r="G378" s="24"/>
      <c r="H378" s="24"/>
      <c r="I378" s="24"/>
      <c r="J378" s="24"/>
    </row>
    <row r="379" spans="1:18" s="24" customFormat="1" ht="26.1" customHeight="1">
      <c r="A379" s="176"/>
      <c r="B379" s="177"/>
    </row>
    <row r="380" spans="1:18" s="69" customFormat="1" ht="26.1" customHeight="1">
      <c r="A380" s="176"/>
      <c r="B380" s="177"/>
      <c r="C380" s="24"/>
      <c r="D380" s="24"/>
      <c r="E380" s="24"/>
      <c r="F380" s="24"/>
      <c r="G380" s="24"/>
      <c r="H380" s="24"/>
      <c r="I380" s="24"/>
      <c r="J380" s="24"/>
    </row>
    <row r="381" spans="1:18" s="24" customFormat="1" ht="31.5" customHeight="1">
      <c r="A381" s="176"/>
      <c r="B381" s="177"/>
      <c r="K381" s="69"/>
      <c r="L381" s="69"/>
      <c r="M381" s="69"/>
      <c r="N381" s="69"/>
      <c r="O381" s="69"/>
      <c r="P381" s="69"/>
      <c r="Q381" s="69"/>
      <c r="R381" s="69"/>
    </row>
    <row r="382" spans="1:18" s="69" customFormat="1" ht="39.75" customHeight="1">
      <c r="A382" s="176"/>
      <c r="B382" s="177"/>
      <c r="C382" s="24"/>
      <c r="D382" s="24"/>
      <c r="E382" s="24"/>
      <c r="F382" s="24"/>
      <c r="G382" s="24"/>
      <c r="H382" s="24"/>
      <c r="I382" s="24"/>
      <c r="J382" s="24"/>
    </row>
    <row r="383" spans="1:18" s="69" customFormat="1" ht="34.5" customHeight="1">
      <c r="A383" s="176"/>
      <c r="B383" s="176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</row>
    <row r="384" spans="1:18" s="69" customFormat="1" ht="26.1" customHeight="1">
      <c r="A384" s="176"/>
      <c r="B384" s="177"/>
      <c r="C384" s="24"/>
      <c r="D384" s="24"/>
      <c r="E384" s="24"/>
      <c r="F384" s="24"/>
      <c r="G384" s="24"/>
      <c r="H384" s="24"/>
      <c r="I384" s="24"/>
      <c r="J384" s="24"/>
    </row>
    <row r="385" spans="1:18" s="24" customFormat="1" ht="26.1" customHeight="1">
      <c r="A385" s="176"/>
      <c r="B385" s="177"/>
      <c r="K385" s="69"/>
      <c r="L385" s="69"/>
      <c r="M385" s="69"/>
      <c r="N385" s="69"/>
      <c r="O385" s="69"/>
      <c r="P385" s="69"/>
      <c r="Q385" s="69"/>
      <c r="R385" s="69"/>
    </row>
    <row r="386" spans="1:18" s="69" customFormat="1" ht="26.1" customHeight="1">
      <c r="A386" s="176"/>
      <c r="B386" s="177"/>
      <c r="C386" s="24"/>
      <c r="D386" s="24"/>
      <c r="E386" s="24"/>
      <c r="F386" s="24"/>
      <c r="G386" s="24"/>
      <c r="H386" s="24"/>
      <c r="I386" s="24"/>
      <c r="J386" s="24"/>
    </row>
    <row r="387" spans="1:18" s="69" customFormat="1" ht="26.1" customHeight="1">
      <c r="A387" s="176"/>
      <c r="B387" s="176"/>
      <c r="C387" s="24"/>
      <c r="D387" s="24"/>
      <c r="E387" s="24"/>
      <c r="F387" s="24"/>
      <c r="G387" s="24"/>
      <c r="H387" s="24"/>
      <c r="I387" s="24"/>
      <c r="J387" s="24"/>
      <c r="K387" s="73"/>
      <c r="L387" s="73"/>
      <c r="M387" s="73"/>
      <c r="N387" s="73"/>
      <c r="O387" s="73"/>
      <c r="P387" s="73"/>
      <c r="Q387" s="73"/>
      <c r="R387" s="73"/>
    </row>
    <row r="388" spans="1:18" s="24" customFormat="1" ht="26.1" customHeight="1">
      <c r="A388" s="176"/>
      <c r="B388" s="177"/>
      <c r="K388" s="69"/>
      <c r="L388" s="69"/>
      <c r="M388" s="69"/>
      <c r="N388" s="69"/>
      <c r="O388" s="69"/>
      <c r="P388" s="69"/>
      <c r="Q388" s="69"/>
      <c r="R388" s="69"/>
    </row>
    <row r="389" spans="1:18" s="69" customFormat="1" ht="26.1" customHeight="1">
      <c r="A389" s="176"/>
      <c r="B389" s="177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</row>
    <row r="390" spans="1:18" s="69" customFormat="1" ht="26.1" customHeight="1">
      <c r="A390" s="176"/>
      <c r="B390" s="177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</row>
    <row r="391" spans="1:18" s="24" customFormat="1" ht="26.1" customHeight="1">
      <c r="A391" s="176"/>
      <c r="B391" s="177"/>
      <c r="K391" s="69"/>
      <c r="L391" s="69"/>
      <c r="M391" s="69"/>
      <c r="N391" s="69"/>
      <c r="O391" s="69"/>
      <c r="P391" s="69"/>
      <c r="Q391" s="69"/>
      <c r="R391" s="69"/>
    </row>
    <row r="392" spans="1:18" s="24" customFormat="1" ht="26.1" customHeight="1">
      <c r="A392" s="176"/>
      <c r="B392" s="177"/>
    </row>
    <row r="393" spans="1:18" s="24" customFormat="1" ht="26.1" customHeight="1">
      <c r="A393" s="176"/>
      <c r="B393" s="176"/>
      <c r="K393" s="69"/>
      <c r="L393" s="69"/>
      <c r="M393" s="69"/>
      <c r="N393" s="69"/>
      <c r="O393" s="69"/>
      <c r="P393" s="69"/>
      <c r="Q393" s="69"/>
      <c r="R393" s="69"/>
    </row>
    <row r="394" spans="1:18" s="69" customFormat="1" ht="26.1" customHeight="1">
      <c r="A394" s="176"/>
      <c r="B394" s="176"/>
      <c r="C394" s="24"/>
      <c r="D394" s="24"/>
      <c r="E394" s="24"/>
      <c r="F394" s="24"/>
      <c r="G394" s="24"/>
      <c r="H394" s="24"/>
      <c r="I394" s="24"/>
      <c r="J394" s="24"/>
      <c r="K394" s="22" t="e">
        <f>#REF!</f>
        <v>#REF!</v>
      </c>
      <c r="L394" s="24"/>
      <c r="M394" s="24"/>
      <c r="N394" s="24"/>
      <c r="O394" s="24"/>
      <c r="P394" s="24"/>
      <c r="Q394" s="24"/>
      <c r="R394" s="24"/>
    </row>
    <row r="395" spans="1:18" s="175" customFormat="1" ht="26.1" customHeight="1">
      <c r="A395" s="176"/>
      <c r="B395" s="177"/>
      <c r="C395" s="24"/>
      <c r="D395" s="24"/>
      <c r="E395" s="24"/>
      <c r="F395" s="24"/>
      <c r="G395" s="24"/>
      <c r="H395" s="24"/>
      <c r="I395" s="24"/>
      <c r="J395" s="24"/>
      <c r="K395" s="69"/>
      <c r="L395" s="69"/>
      <c r="M395" s="69"/>
      <c r="N395" s="69"/>
      <c r="O395" s="69"/>
      <c r="P395" s="69"/>
      <c r="Q395" s="69"/>
      <c r="R395" s="69"/>
    </row>
    <row r="396" spans="1:18" s="69" customFormat="1" ht="26.1" customHeight="1">
      <c r="A396" s="176"/>
      <c r="B396" s="176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</row>
    <row r="397" spans="1:18" s="69" customFormat="1" ht="26.1" customHeight="1">
      <c r="A397" s="176"/>
      <c r="B397" s="177"/>
      <c r="C397" s="24"/>
      <c r="D397" s="24"/>
      <c r="E397" s="24"/>
      <c r="F397" s="24"/>
      <c r="G397" s="24"/>
      <c r="H397" s="24"/>
      <c r="I397" s="24"/>
      <c r="J397" s="24"/>
    </row>
    <row r="398" spans="1:18" s="24" customFormat="1" ht="26.1" customHeight="1">
      <c r="A398" s="176"/>
      <c r="B398" s="176"/>
      <c r="K398" s="69"/>
      <c r="L398" s="69"/>
      <c r="M398" s="69"/>
      <c r="N398" s="69"/>
      <c r="O398" s="69"/>
      <c r="P398" s="69"/>
      <c r="Q398" s="69"/>
      <c r="R398" s="69"/>
    </row>
    <row r="399" spans="1:18" s="69" customFormat="1" ht="26.1" customHeight="1">
      <c r="A399" s="176"/>
      <c r="B399" s="177"/>
      <c r="C399" s="24"/>
      <c r="D399" s="24"/>
      <c r="E399" s="24"/>
      <c r="F399" s="24"/>
      <c r="G399" s="24"/>
      <c r="H399" s="24"/>
      <c r="I399" s="24"/>
      <c r="J399" s="24"/>
    </row>
    <row r="400" spans="1:18" s="69" customFormat="1" ht="26.1" customHeight="1">
      <c r="A400" s="176"/>
      <c r="B400" s="176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</row>
    <row r="401" spans="1:18" s="24" customFormat="1" ht="26.1" customHeight="1">
      <c r="A401" s="176"/>
      <c r="B401" s="177"/>
      <c r="K401" s="69"/>
      <c r="L401" s="69"/>
      <c r="M401" s="69"/>
      <c r="N401" s="69"/>
      <c r="O401" s="69"/>
      <c r="P401" s="69"/>
      <c r="Q401" s="69"/>
      <c r="R401" s="69"/>
    </row>
    <row r="402" spans="1:18" s="69" customFormat="1" ht="44.25" customHeight="1">
      <c r="A402" s="176"/>
      <c r="B402" s="177"/>
      <c r="C402" s="24"/>
      <c r="D402" s="24"/>
      <c r="E402" s="24"/>
      <c r="F402" s="24"/>
      <c r="G402" s="24"/>
      <c r="H402" s="24"/>
      <c r="I402" s="24"/>
      <c r="J402" s="24"/>
    </row>
    <row r="403" spans="1:18" s="24" customFormat="1" ht="44.25" customHeight="1">
      <c r="A403" s="176"/>
      <c r="B403" s="177"/>
    </row>
    <row r="404" spans="1:18" s="24" customFormat="1" ht="26.1" customHeight="1">
      <c r="A404" s="176"/>
      <c r="B404" s="176"/>
      <c r="K404" s="69"/>
      <c r="L404" s="69"/>
      <c r="M404" s="69"/>
      <c r="N404" s="69"/>
      <c r="O404" s="69"/>
      <c r="P404" s="69"/>
      <c r="Q404" s="69"/>
      <c r="R404" s="69"/>
    </row>
    <row r="405" spans="1:18" s="69" customFormat="1" ht="29.25" customHeight="1">
      <c r="A405" s="176"/>
      <c r="B405" s="177"/>
      <c r="C405" s="24"/>
      <c r="D405" s="24"/>
      <c r="E405" s="24"/>
      <c r="F405" s="24"/>
      <c r="G405" s="24"/>
      <c r="H405" s="24"/>
      <c r="I405" s="24"/>
      <c r="J405" s="24"/>
    </row>
    <row r="406" spans="1:18" s="69" customFormat="1" ht="26.1" customHeight="1">
      <c r="A406" s="210"/>
      <c r="B406" s="177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</row>
    <row r="407" spans="1:18" s="69" customFormat="1" ht="33.75" customHeight="1">
      <c r="A407" s="176"/>
      <c r="B407" s="176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</row>
    <row r="408" spans="1:18" s="69" customFormat="1" ht="26.1" customHeight="1">
      <c r="A408" s="176"/>
      <c r="B408" s="177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</row>
    <row r="409" spans="1:18" s="24" customFormat="1" ht="26.1" customHeight="1">
      <c r="A409" s="176"/>
      <c r="B409" s="177"/>
      <c r="K409" s="69"/>
      <c r="L409" s="69"/>
      <c r="M409" s="69"/>
      <c r="N409" s="69"/>
      <c r="O409" s="69"/>
      <c r="P409" s="69"/>
      <c r="Q409" s="69"/>
      <c r="R409" s="69"/>
    </row>
    <row r="410" spans="1:18" s="69" customFormat="1" ht="26.1" customHeight="1">
      <c r="A410" s="176"/>
      <c r="B410" s="176"/>
      <c r="C410" s="24"/>
      <c r="D410" s="24"/>
      <c r="E410" s="24"/>
      <c r="F410" s="24"/>
      <c r="G410" s="24"/>
      <c r="H410" s="24"/>
      <c r="I410" s="24"/>
      <c r="J410" s="24"/>
      <c r="K410" s="175"/>
      <c r="L410" s="175"/>
      <c r="M410" s="175"/>
      <c r="N410" s="175"/>
      <c r="O410" s="175"/>
      <c r="P410" s="175"/>
      <c r="Q410" s="175"/>
      <c r="R410" s="175"/>
    </row>
    <row r="411" spans="1:18" s="175" customFormat="1" ht="26.1" customHeight="1">
      <c r="A411" s="176"/>
      <c r="B411" s="176"/>
      <c r="C411" s="24"/>
      <c r="D411" s="24"/>
      <c r="E411" s="24"/>
      <c r="F411" s="24"/>
      <c r="G411" s="24"/>
      <c r="H411" s="24"/>
      <c r="I411" s="24"/>
      <c r="J411" s="24"/>
      <c r="K411" s="69"/>
      <c r="L411" s="69"/>
      <c r="M411" s="69"/>
      <c r="N411" s="69"/>
      <c r="O411" s="69"/>
      <c r="P411" s="69"/>
      <c r="Q411" s="69"/>
      <c r="R411" s="69"/>
    </row>
    <row r="412" spans="1:18" s="69" customFormat="1" ht="41.25" customHeight="1">
      <c r="A412" s="176"/>
      <c r="B412" s="176"/>
      <c r="C412" s="24"/>
      <c r="D412" s="24"/>
      <c r="E412" s="24"/>
      <c r="F412" s="24"/>
      <c r="G412" s="24"/>
      <c r="H412" s="24"/>
      <c r="I412" s="24"/>
      <c r="J412" s="24"/>
    </row>
    <row r="413" spans="1:18" s="24" customFormat="1" ht="36.75" customHeight="1">
      <c r="A413" s="176"/>
      <c r="B413" s="177"/>
    </row>
    <row r="414" spans="1:18" s="69" customFormat="1" ht="44.25" customHeight="1">
      <c r="A414" s="176"/>
      <c r="B414" s="176"/>
      <c r="C414" s="24"/>
      <c r="D414" s="24"/>
      <c r="E414" s="24"/>
      <c r="F414" s="24"/>
      <c r="G414" s="24"/>
      <c r="H414" s="24"/>
      <c r="I414" s="24"/>
      <c r="J414" s="24"/>
    </row>
    <row r="415" spans="1:18" s="24" customFormat="1" ht="26.1" customHeight="1">
      <c r="A415" s="176"/>
      <c r="B415" s="177"/>
      <c r="K415" s="69"/>
      <c r="L415" s="69"/>
      <c r="M415" s="69"/>
      <c r="N415" s="69"/>
      <c r="O415" s="69"/>
      <c r="P415" s="69"/>
      <c r="Q415" s="69"/>
      <c r="R415" s="69"/>
    </row>
    <row r="416" spans="1:18" s="24" customFormat="1" ht="26.1" customHeight="1">
      <c r="A416" s="176"/>
      <c r="B416" s="177"/>
    </row>
    <row r="417" spans="1:18" s="24" customFormat="1" ht="26.1" customHeight="1">
      <c r="A417" s="176"/>
      <c r="B417" s="176"/>
      <c r="K417" s="69"/>
      <c r="L417" s="69"/>
      <c r="M417" s="69"/>
      <c r="N417" s="69"/>
      <c r="O417" s="69"/>
      <c r="P417" s="69"/>
      <c r="Q417" s="69"/>
      <c r="R417" s="69"/>
    </row>
    <row r="418" spans="1:18" s="24" customFormat="1" ht="26.1" customHeight="1">
      <c r="A418" s="176"/>
      <c r="B418" s="177"/>
    </row>
    <row r="419" spans="1:18" s="24" customFormat="1" ht="26.1" customHeight="1">
      <c r="A419" s="176"/>
      <c r="B419" s="177"/>
    </row>
    <row r="420" spans="1:18" s="24" customFormat="1" ht="26.1" customHeight="1">
      <c r="A420" s="176"/>
      <c r="B420" s="176"/>
      <c r="K420" s="69"/>
      <c r="L420" s="69"/>
      <c r="M420" s="69"/>
      <c r="N420" s="69"/>
      <c r="O420" s="69"/>
      <c r="P420" s="69"/>
      <c r="Q420" s="69"/>
      <c r="R420" s="69"/>
    </row>
    <row r="421" spans="1:18" s="69" customFormat="1" ht="26.1" customHeight="1">
      <c r="A421" s="176"/>
      <c r="B421" s="177"/>
      <c r="C421" s="24"/>
      <c r="D421" s="24"/>
      <c r="E421" s="24"/>
      <c r="F421" s="24"/>
      <c r="G421" s="24"/>
      <c r="H421" s="24"/>
      <c r="I421" s="24"/>
      <c r="J421" s="24"/>
    </row>
    <row r="422" spans="1:18" s="69" customFormat="1" ht="26.1" customHeight="1">
      <c r="A422" s="176"/>
      <c r="B422" s="176"/>
      <c r="C422" s="24"/>
      <c r="D422" s="24"/>
      <c r="E422" s="24"/>
      <c r="F422" s="24"/>
      <c r="G422" s="24"/>
      <c r="H422" s="24"/>
      <c r="I422" s="24"/>
      <c r="J422" s="24"/>
    </row>
    <row r="423" spans="1:18" s="24" customFormat="1" ht="26.1" customHeight="1">
      <c r="A423" s="176"/>
      <c r="B423" s="176"/>
      <c r="K423" s="69"/>
      <c r="L423" s="69"/>
      <c r="M423" s="69"/>
      <c r="N423" s="69"/>
      <c r="O423" s="69"/>
      <c r="P423" s="69"/>
      <c r="Q423" s="69"/>
      <c r="R423" s="69"/>
    </row>
    <row r="424" spans="1:18" s="24" customFormat="1" ht="26.1" customHeight="1">
      <c r="A424" s="176"/>
      <c r="B424" s="177"/>
    </row>
    <row r="425" spans="1:18" s="24" customFormat="1" ht="26.1" customHeight="1">
      <c r="A425" s="176"/>
      <c r="B425" s="177"/>
      <c r="K425" s="69"/>
      <c r="L425" s="69"/>
      <c r="M425" s="69"/>
      <c r="N425" s="69"/>
      <c r="O425" s="69"/>
      <c r="P425" s="69"/>
      <c r="Q425" s="69"/>
      <c r="R425" s="69"/>
    </row>
    <row r="426" spans="1:18" s="24" customFormat="1" ht="26.1" customHeight="1">
      <c r="A426" s="176"/>
      <c r="B426" s="177"/>
      <c r="K426" s="175"/>
      <c r="L426" s="175"/>
      <c r="M426" s="175"/>
      <c r="N426" s="175"/>
      <c r="O426" s="175"/>
      <c r="P426" s="175"/>
      <c r="Q426" s="175"/>
      <c r="R426" s="175"/>
    </row>
    <row r="427" spans="1:18" s="69" customFormat="1" ht="26.1" customHeight="1">
      <c r="A427" s="181"/>
      <c r="B427" s="182"/>
      <c r="C427" s="24"/>
      <c r="D427" s="24"/>
      <c r="E427" s="24"/>
      <c r="F427" s="24"/>
      <c r="G427" s="24"/>
      <c r="H427" s="24"/>
      <c r="I427" s="24"/>
      <c r="J427" s="24"/>
    </row>
    <row r="428" spans="1:18" s="69" customFormat="1" ht="26.1" customHeight="1">
      <c r="A428" s="185"/>
      <c r="B428" s="185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</row>
    <row r="429" spans="1:18" s="24" customFormat="1" ht="26.1" customHeight="1">
      <c r="A429" s="211"/>
      <c r="B429" s="212"/>
      <c r="K429" s="69"/>
      <c r="L429" s="69"/>
      <c r="M429" s="69"/>
      <c r="N429" s="69"/>
      <c r="O429" s="69"/>
      <c r="P429" s="69"/>
      <c r="Q429" s="69"/>
      <c r="R429" s="69"/>
    </row>
    <row r="430" spans="1:18" s="24" customFormat="1" ht="26.1" customHeight="1">
      <c r="A430" s="187"/>
      <c r="B430" s="187"/>
    </row>
    <row r="431" spans="1:18" s="24" customFormat="1" ht="26.1" customHeight="1">
      <c r="A431" s="185"/>
      <c r="B431" s="186"/>
    </row>
    <row r="432" spans="1:18" s="69" customFormat="1" ht="26.1" customHeight="1">
      <c r="A432" s="185"/>
      <c r="B432" s="185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</row>
    <row r="433" spans="1:18" s="24" customFormat="1" ht="26.1" customHeight="1">
      <c r="A433" s="185"/>
      <c r="B433" s="186"/>
    </row>
    <row r="434" spans="1:18" s="24" customFormat="1" ht="26.1" customHeight="1">
      <c r="A434" s="185"/>
      <c r="B434" s="185"/>
    </row>
    <row r="435" spans="1:18" s="69" customFormat="1" ht="26.1" customHeight="1">
      <c r="A435" s="185"/>
      <c r="B435" s="185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</row>
    <row r="436" spans="1:18" s="69" customFormat="1" ht="26.1" customHeight="1">
      <c r="A436" s="185"/>
      <c r="B436" s="185"/>
      <c r="C436" s="24"/>
      <c r="D436" s="24"/>
      <c r="E436" s="24"/>
      <c r="F436" s="24"/>
      <c r="G436" s="24"/>
      <c r="H436" s="24"/>
      <c r="I436" s="24"/>
      <c r="J436" s="24"/>
    </row>
    <row r="437" spans="1:18" s="24" customFormat="1" ht="26.1" customHeight="1">
      <c r="A437" s="185"/>
      <c r="B437" s="185"/>
      <c r="K437" s="69"/>
      <c r="L437" s="69"/>
      <c r="M437" s="69"/>
      <c r="N437" s="69"/>
      <c r="O437" s="69"/>
      <c r="P437" s="69"/>
      <c r="Q437" s="69"/>
      <c r="R437" s="69"/>
    </row>
    <row r="438" spans="1:18" s="69" customFormat="1" ht="26.1" customHeight="1">
      <c r="A438" s="185"/>
      <c r="B438" s="185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</row>
    <row r="439" spans="1:18" s="69" customFormat="1" ht="26.1" customHeight="1">
      <c r="A439" s="185"/>
      <c r="B439" s="185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</row>
    <row r="440" spans="1:18" s="24" customFormat="1" ht="26.1" customHeight="1">
      <c r="A440" s="185"/>
      <c r="B440" s="186"/>
    </row>
    <row r="441" spans="1:18" s="69" customFormat="1" ht="26.1" customHeight="1">
      <c r="A441" s="185"/>
      <c r="B441" s="186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</row>
    <row r="442" spans="1:18" s="69" customFormat="1" ht="26.1" customHeight="1">
      <c r="A442" s="185"/>
      <c r="B442" s="185"/>
      <c r="C442" s="24"/>
      <c r="D442" s="24"/>
      <c r="E442" s="24"/>
      <c r="F442" s="24"/>
      <c r="G442" s="24"/>
      <c r="H442" s="24"/>
      <c r="I442" s="24"/>
      <c r="J442" s="24"/>
    </row>
    <row r="443" spans="1:18" s="24" customFormat="1" ht="26.1" customHeight="1">
      <c r="A443" s="185"/>
      <c r="B443" s="185"/>
      <c r="K443" s="69"/>
      <c r="L443" s="69"/>
      <c r="M443" s="69"/>
      <c r="N443" s="69"/>
      <c r="O443" s="69"/>
      <c r="P443" s="69"/>
      <c r="Q443" s="69"/>
      <c r="R443" s="69"/>
    </row>
    <row r="444" spans="1:18" s="24" customFormat="1" ht="30.75" customHeight="1">
      <c r="A444" s="185"/>
      <c r="B444" s="185"/>
    </row>
    <row r="445" spans="1:18" s="24" customFormat="1" ht="26.1" customHeight="1">
      <c r="A445" s="185"/>
      <c r="B445" s="185"/>
    </row>
    <row r="446" spans="1:18" s="69" customFormat="1" ht="26.1" customHeight="1">
      <c r="A446" s="185"/>
      <c r="B446" s="186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</row>
    <row r="447" spans="1:18" s="24" customFormat="1" ht="26.1" customHeight="1">
      <c r="A447" s="185"/>
      <c r="B447" s="186"/>
      <c r="K447" s="69"/>
      <c r="L447" s="69"/>
      <c r="M447" s="69"/>
      <c r="N447" s="69"/>
      <c r="O447" s="69"/>
      <c r="P447" s="69"/>
      <c r="Q447" s="69"/>
      <c r="R447" s="69"/>
    </row>
    <row r="448" spans="1:18" s="69" customFormat="1" ht="26.1" customHeight="1">
      <c r="A448" s="185"/>
      <c r="B448" s="185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</row>
    <row r="449" spans="1:18" s="69" customFormat="1" ht="26.1" customHeight="1">
      <c r="A449" s="185"/>
      <c r="B449" s="185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</row>
    <row r="450" spans="1:18" s="69" customFormat="1" ht="26.1" customHeight="1">
      <c r="A450" s="185"/>
      <c r="B450" s="185"/>
      <c r="C450" s="24"/>
      <c r="D450" s="24"/>
      <c r="E450" s="24"/>
      <c r="F450" s="24"/>
      <c r="G450" s="24"/>
      <c r="H450" s="24"/>
      <c r="I450" s="24"/>
      <c r="J450" s="24"/>
    </row>
    <row r="451" spans="1:18" s="24" customFormat="1" ht="26.1" customHeight="1">
      <c r="A451" s="185"/>
      <c r="B451" s="186"/>
      <c r="K451" s="69"/>
      <c r="L451" s="69"/>
      <c r="M451" s="69"/>
      <c r="N451" s="69"/>
      <c r="O451" s="69"/>
      <c r="P451" s="69"/>
      <c r="Q451" s="69"/>
      <c r="R451" s="69"/>
    </row>
    <row r="452" spans="1:18" s="69" customFormat="1" ht="26.1" customHeight="1">
      <c r="A452" s="185"/>
      <c r="B452" s="185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</row>
    <row r="453" spans="1:18" s="24" customFormat="1" ht="26.1" customHeight="1">
      <c r="A453" s="185"/>
      <c r="B453" s="185"/>
      <c r="K453" s="69"/>
      <c r="L453" s="69"/>
      <c r="M453" s="69"/>
      <c r="N453" s="69"/>
      <c r="O453" s="69"/>
      <c r="P453" s="69"/>
      <c r="Q453" s="69"/>
      <c r="R453" s="69"/>
    </row>
    <row r="454" spans="1:18" s="69" customFormat="1" ht="33.75" customHeight="1">
      <c r="A454" s="185"/>
      <c r="B454" s="186"/>
      <c r="C454" s="24"/>
      <c r="D454" s="24"/>
      <c r="E454" s="24"/>
      <c r="F454" s="24"/>
      <c r="G454" s="24"/>
      <c r="H454" s="24"/>
      <c r="I454" s="24"/>
      <c r="J454" s="24"/>
    </row>
    <row r="455" spans="1:18" s="69" customFormat="1" ht="26.1" customHeight="1">
      <c r="A455" s="185"/>
      <c r="B455" s="186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</row>
    <row r="456" spans="1:18" s="24" customFormat="1" ht="26.1" customHeight="1">
      <c r="A456" s="188"/>
      <c r="B456" s="188"/>
      <c r="K456" s="69"/>
      <c r="L456" s="69"/>
      <c r="M456" s="69"/>
      <c r="N456" s="69"/>
      <c r="O456" s="69"/>
      <c r="P456" s="69"/>
      <c r="Q456" s="69"/>
      <c r="R456" s="69"/>
    </row>
    <row r="457" spans="1:18" s="24" customFormat="1" ht="26.1" customHeight="1">
      <c r="A457" s="188"/>
      <c r="B457" s="189"/>
      <c r="K457" s="69"/>
      <c r="L457" s="69"/>
      <c r="M457" s="69"/>
      <c r="N457" s="69"/>
      <c r="O457" s="69"/>
      <c r="P457" s="69"/>
      <c r="Q457" s="69"/>
      <c r="R457" s="69"/>
    </row>
    <row r="458" spans="1:18" s="24" customFormat="1" ht="26.1" customHeight="1">
      <c r="A458" s="176"/>
      <c r="B458" s="177"/>
    </row>
    <row r="459" spans="1:18" s="69" customFormat="1" ht="26.1" customHeight="1">
      <c r="A459" s="176"/>
      <c r="B459" s="176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</row>
    <row r="460" spans="1:18" s="24" customFormat="1" ht="26.1" customHeight="1">
      <c r="A460" s="176"/>
      <c r="B460" s="177"/>
    </row>
    <row r="461" spans="1:18" s="69" customFormat="1" ht="26.1" customHeight="1">
      <c r="A461" s="176"/>
      <c r="B461" s="177"/>
      <c r="C461" s="24"/>
      <c r="D461" s="24"/>
      <c r="E461" s="24"/>
      <c r="F461" s="24"/>
      <c r="G461" s="24"/>
      <c r="H461" s="24"/>
      <c r="I461" s="24"/>
      <c r="J461" s="24"/>
    </row>
    <row r="462" spans="1:18" s="69" customFormat="1" ht="26.1" customHeight="1">
      <c r="A462" s="176"/>
      <c r="B462" s="176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</row>
    <row r="463" spans="1:18" s="69" customFormat="1" ht="26.1" customHeight="1">
      <c r="A463" s="176"/>
      <c r="B463" s="176"/>
      <c r="C463" s="24"/>
      <c r="D463" s="24"/>
      <c r="E463" s="24"/>
      <c r="F463" s="24"/>
      <c r="G463" s="24"/>
      <c r="H463" s="24"/>
      <c r="I463" s="24"/>
      <c r="J463" s="24"/>
    </row>
    <row r="464" spans="1:18" s="69" customFormat="1" ht="26.1" customHeight="1">
      <c r="A464" s="176"/>
      <c r="B464" s="176"/>
      <c r="C464" s="24"/>
      <c r="D464" s="24"/>
      <c r="E464" s="24"/>
      <c r="F464" s="24"/>
      <c r="G464" s="24"/>
      <c r="H464" s="24"/>
      <c r="I464" s="24"/>
      <c r="J464" s="24"/>
      <c r="K464" s="190" t="e">
        <f>#REF!</f>
        <v>#REF!</v>
      </c>
    </row>
    <row r="465" spans="1:18" s="24" customFormat="1" ht="26.1" customHeight="1">
      <c r="A465" s="176"/>
      <c r="B465" s="177"/>
      <c r="K465" s="69"/>
      <c r="L465" s="69"/>
      <c r="M465" s="69"/>
      <c r="N465" s="69"/>
      <c r="O465" s="69"/>
      <c r="P465" s="69"/>
      <c r="Q465" s="69"/>
      <c r="R465" s="69"/>
    </row>
    <row r="466" spans="1:18" s="69" customFormat="1" ht="26.1" customHeight="1">
      <c r="A466" s="176"/>
      <c r="B466" s="176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</row>
    <row r="467" spans="1:18" s="24" customFormat="1" ht="26.1" customHeight="1">
      <c r="A467" s="176"/>
      <c r="B467" s="177"/>
      <c r="K467" s="69"/>
      <c r="L467" s="69"/>
      <c r="M467" s="69"/>
      <c r="N467" s="69"/>
      <c r="O467" s="69"/>
      <c r="P467" s="69"/>
      <c r="Q467" s="69"/>
      <c r="R467" s="69"/>
    </row>
    <row r="468" spans="1:18" s="24" customFormat="1" ht="26.1" customHeight="1">
      <c r="A468" s="176"/>
      <c r="B468" s="177"/>
    </row>
    <row r="469" spans="1:18" s="69" customFormat="1" ht="26.1" customHeight="1">
      <c r="A469" s="176"/>
      <c r="B469" s="177"/>
      <c r="C469" s="24"/>
      <c r="D469" s="24"/>
      <c r="E469" s="24"/>
      <c r="F469" s="24"/>
      <c r="G469" s="24"/>
      <c r="H469" s="24"/>
      <c r="I469" s="24"/>
      <c r="J469" s="24"/>
    </row>
    <row r="470" spans="1:18" s="69" customFormat="1" ht="26.1" customHeight="1">
      <c r="A470" s="176"/>
      <c r="B470" s="176"/>
      <c r="C470" s="24"/>
      <c r="D470" s="24"/>
      <c r="E470" s="24"/>
      <c r="F470" s="24"/>
      <c r="G470" s="24"/>
      <c r="H470" s="24"/>
      <c r="I470" s="24"/>
      <c r="J470" s="24"/>
    </row>
    <row r="471" spans="1:18" s="69" customFormat="1" ht="26.1" customHeight="1">
      <c r="A471" s="176"/>
      <c r="B471" s="177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</row>
    <row r="472" spans="1:18" s="69" customFormat="1" ht="26.1" customHeight="1">
      <c r="A472" s="176"/>
      <c r="B472" s="176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</row>
    <row r="473" spans="1:18" s="69" customFormat="1" ht="26.1" customHeight="1">
      <c r="A473" s="176"/>
      <c r="B473" s="177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</row>
    <row r="474" spans="1:18" s="24" customFormat="1" ht="26.1" customHeight="1">
      <c r="A474" s="176"/>
      <c r="B474" s="177"/>
      <c r="K474" s="69"/>
      <c r="L474" s="69"/>
      <c r="M474" s="69"/>
      <c r="N474" s="69"/>
      <c r="O474" s="69"/>
      <c r="P474" s="69"/>
      <c r="Q474" s="69"/>
      <c r="R474" s="69"/>
    </row>
    <row r="475" spans="1:18" s="69" customFormat="1" ht="26.1" customHeight="1">
      <c r="A475" s="176"/>
      <c r="B475" s="176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</row>
    <row r="476" spans="1:18" s="69" customFormat="1" ht="26.1" customHeight="1">
      <c r="A476" s="176"/>
      <c r="B476" s="176"/>
      <c r="C476" s="24"/>
      <c r="D476" s="24"/>
      <c r="E476" s="24"/>
      <c r="F476" s="24"/>
      <c r="G476" s="24"/>
      <c r="H476" s="24"/>
      <c r="I476" s="24"/>
      <c r="J476" s="24"/>
    </row>
    <row r="477" spans="1:18" s="24" customFormat="1" ht="26.1" customHeight="1">
      <c r="A477" s="176"/>
      <c r="B477" s="176"/>
      <c r="K477" s="69"/>
      <c r="L477" s="69"/>
      <c r="M477" s="69"/>
      <c r="N477" s="69"/>
      <c r="O477" s="69"/>
      <c r="P477" s="69"/>
      <c r="Q477" s="69"/>
      <c r="R477" s="69"/>
    </row>
    <row r="478" spans="1:18" s="69" customFormat="1" ht="39.75" customHeight="1">
      <c r="A478" s="176"/>
      <c r="B478" s="177"/>
      <c r="C478" s="24"/>
      <c r="D478" s="24"/>
      <c r="E478" s="24"/>
      <c r="F478" s="24"/>
      <c r="G478" s="24"/>
      <c r="H478" s="24"/>
      <c r="I478" s="24"/>
      <c r="J478" s="24"/>
    </row>
    <row r="479" spans="1:18" s="24" customFormat="1" ht="39.75" customHeight="1">
      <c r="A479" s="176"/>
      <c r="B479" s="176"/>
      <c r="K479" s="69"/>
      <c r="L479" s="69"/>
      <c r="M479" s="69"/>
      <c r="N479" s="69"/>
      <c r="O479" s="69"/>
      <c r="P479" s="69"/>
      <c r="Q479" s="69"/>
      <c r="R479" s="69"/>
    </row>
    <row r="480" spans="1:18" s="69" customFormat="1" ht="26.1" customHeight="1">
      <c r="A480" s="176"/>
      <c r="B480" s="177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</row>
    <row r="481" spans="1:18" s="69" customFormat="1" ht="26.1" customHeight="1">
      <c r="A481" s="176"/>
      <c r="B481" s="177"/>
      <c r="C481" s="24"/>
      <c r="D481" s="24"/>
      <c r="E481" s="24"/>
      <c r="F481" s="24"/>
      <c r="G481" s="24"/>
      <c r="H481" s="24"/>
      <c r="I481" s="24"/>
      <c r="J481" s="24"/>
    </row>
    <row r="482" spans="1:18" s="69" customFormat="1" ht="26.1" customHeight="1">
      <c r="A482" s="176"/>
      <c r="B482" s="177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</row>
    <row r="483" spans="1:18" s="24" customFormat="1" ht="26.1" customHeight="1">
      <c r="A483" s="176"/>
      <c r="B483" s="177"/>
    </row>
    <row r="484" spans="1:18" s="69" customFormat="1" ht="26.1" customHeight="1">
      <c r="A484" s="176"/>
      <c r="B484" s="176"/>
      <c r="C484" s="24"/>
      <c r="D484" s="24"/>
      <c r="E484" s="24"/>
      <c r="F484" s="24"/>
      <c r="G484" s="24"/>
      <c r="H484" s="24"/>
      <c r="I484" s="24"/>
      <c r="J484" s="24"/>
    </row>
    <row r="485" spans="1:18" s="69" customFormat="1" ht="26.1" customHeight="1">
      <c r="A485" s="176"/>
      <c r="B485" s="177"/>
      <c r="C485" s="24"/>
      <c r="D485" s="24"/>
      <c r="E485" s="24"/>
      <c r="F485" s="24"/>
      <c r="G485" s="24"/>
      <c r="H485" s="24"/>
      <c r="I485" s="24"/>
      <c r="J485" s="24"/>
    </row>
    <row r="486" spans="1:18" s="69" customFormat="1" ht="26.1" customHeight="1">
      <c r="A486" s="176"/>
      <c r="B486" s="176"/>
      <c r="C486" s="24"/>
      <c r="D486" s="24"/>
      <c r="E486" s="24"/>
      <c r="F486" s="24"/>
      <c r="G486" s="24"/>
      <c r="H486" s="24"/>
      <c r="I486" s="24"/>
      <c r="J486" s="24"/>
    </row>
    <row r="487" spans="1:18" s="24" customFormat="1" ht="26.1" customHeight="1">
      <c r="A487" s="176"/>
      <c r="B487" s="176"/>
      <c r="K487" s="69"/>
      <c r="L487" s="69"/>
      <c r="M487" s="69"/>
      <c r="N487" s="69"/>
      <c r="O487" s="69"/>
      <c r="P487" s="69"/>
      <c r="Q487" s="69"/>
      <c r="R487" s="69"/>
    </row>
    <row r="488" spans="1:18" s="69" customFormat="1" ht="26.1" customHeight="1">
      <c r="A488" s="176"/>
      <c r="B488" s="177"/>
      <c r="C488" s="24"/>
      <c r="D488" s="24"/>
      <c r="E488" s="24"/>
      <c r="F488" s="24"/>
      <c r="G488" s="24"/>
      <c r="H488" s="24"/>
      <c r="I488" s="24"/>
      <c r="J488" s="24"/>
    </row>
    <row r="489" spans="1:18" s="24" customFormat="1" ht="26.1" customHeight="1">
      <c r="A489" s="176"/>
      <c r="B489" s="177"/>
    </row>
    <row r="490" spans="1:18" s="24" customFormat="1" ht="26.1" customHeight="1">
      <c r="A490" s="176"/>
      <c r="B490" s="177"/>
      <c r="K490" s="69"/>
      <c r="L490" s="69"/>
      <c r="M490" s="69"/>
      <c r="N490" s="69"/>
      <c r="O490" s="69"/>
      <c r="P490" s="69"/>
      <c r="Q490" s="69"/>
      <c r="R490" s="69"/>
    </row>
    <row r="491" spans="1:18" s="69" customFormat="1" ht="26.1" customHeight="1">
      <c r="A491" s="176"/>
      <c r="B491" s="177"/>
      <c r="C491" s="24"/>
      <c r="D491" s="24"/>
      <c r="E491" s="24"/>
      <c r="F491" s="24"/>
      <c r="G491" s="24"/>
      <c r="H491" s="24"/>
      <c r="I491" s="24"/>
      <c r="J491" s="24"/>
    </row>
    <row r="492" spans="1:18" s="69" customFormat="1" ht="26.1" customHeight="1">
      <c r="A492" s="176"/>
      <c r="B492" s="177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</row>
    <row r="493" spans="1:18" s="88" customFormat="1" ht="26.1" customHeight="1">
      <c r="A493" s="176"/>
      <c r="B493" s="176"/>
      <c r="C493" s="24"/>
      <c r="D493" s="24"/>
      <c r="E493" s="24"/>
      <c r="F493" s="24"/>
      <c r="G493" s="24"/>
      <c r="H493" s="24"/>
      <c r="I493" s="24"/>
      <c r="J493" s="24"/>
      <c r="K493" s="69"/>
      <c r="L493" s="69"/>
      <c r="M493" s="69"/>
      <c r="N493" s="69"/>
      <c r="O493" s="69"/>
      <c r="P493" s="69"/>
      <c r="Q493" s="69"/>
      <c r="R493" s="69"/>
    </row>
    <row r="494" spans="1:18" s="69" customFormat="1" ht="26.1" customHeight="1">
      <c r="A494" s="176"/>
      <c r="B494" s="177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</row>
    <row r="495" spans="1:18" s="88" customFormat="1" ht="26.1" customHeight="1">
      <c r="A495" s="176"/>
      <c r="B495" s="177"/>
      <c r="C495" s="24"/>
      <c r="D495" s="24"/>
      <c r="E495" s="24"/>
      <c r="F495" s="24"/>
      <c r="G495" s="24"/>
      <c r="H495" s="24"/>
      <c r="I495" s="24"/>
      <c r="J495" s="24"/>
      <c r="K495" s="69"/>
      <c r="L495" s="69"/>
      <c r="M495" s="69"/>
      <c r="N495" s="69"/>
      <c r="O495" s="69"/>
      <c r="P495" s="69"/>
      <c r="Q495" s="69"/>
      <c r="R495" s="69"/>
    </row>
    <row r="496" spans="1:18" s="69" customFormat="1" ht="26.1" customHeight="1">
      <c r="A496" s="176"/>
      <c r="B496" s="176"/>
      <c r="C496" s="24"/>
      <c r="D496" s="24"/>
      <c r="E496" s="24"/>
      <c r="F496" s="24"/>
      <c r="G496" s="24"/>
      <c r="H496" s="24"/>
      <c r="I496" s="24"/>
      <c r="J496" s="24"/>
    </row>
    <row r="497" spans="1:18" s="69" customFormat="1" ht="26.1" customHeight="1">
      <c r="A497" s="176"/>
      <c r="B497" s="177"/>
      <c r="C497" s="24"/>
      <c r="D497" s="24"/>
      <c r="E497" s="24"/>
      <c r="F497" s="24"/>
      <c r="G497" s="24"/>
      <c r="H497" s="24"/>
      <c r="I497" s="24"/>
      <c r="J497" s="24"/>
    </row>
    <row r="498" spans="1:18" s="24" customFormat="1" ht="26.1" customHeight="1">
      <c r="A498" s="176"/>
      <c r="B498" s="176"/>
    </row>
    <row r="499" spans="1:18" s="69" customFormat="1" ht="26.1" customHeight="1">
      <c r="A499" s="176"/>
      <c r="B499" s="177"/>
      <c r="C499" s="24"/>
      <c r="D499" s="24"/>
      <c r="E499" s="24"/>
      <c r="F499" s="24"/>
      <c r="G499" s="24"/>
      <c r="H499" s="24"/>
      <c r="I499" s="24"/>
      <c r="J499" s="24"/>
    </row>
    <row r="500" spans="1:18" s="69" customFormat="1" ht="26.1" customHeight="1">
      <c r="A500" s="176"/>
      <c r="B500" s="177"/>
      <c r="C500" s="24"/>
      <c r="D500" s="24"/>
      <c r="E500" s="24"/>
      <c r="F500" s="24"/>
      <c r="G500" s="24"/>
      <c r="H500" s="24"/>
      <c r="I500" s="24"/>
      <c r="J500" s="24"/>
    </row>
    <row r="501" spans="1:18" s="69" customFormat="1" ht="26.1" customHeight="1">
      <c r="A501" s="176"/>
      <c r="B501" s="177"/>
      <c r="C501" s="24"/>
      <c r="D501" s="24"/>
      <c r="E501" s="24"/>
      <c r="F501" s="24"/>
      <c r="G501" s="24"/>
      <c r="H501" s="24"/>
      <c r="I501" s="24"/>
      <c r="J501" s="24"/>
    </row>
    <row r="502" spans="1:18" s="24" customFormat="1" ht="26.1" customHeight="1">
      <c r="A502" s="176"/>
      <c r="B502" s="176"/>
    </row>
    <row r="503" spans="1:18" s="69" customFormat="1" ht="26.1" customHeight="1">
      <c r="A503" s="176"/>
      <c r="B503" s="177"/>
      <c r="C503" s="24"/>
      <c r="D503" s="24"/>
      <c r="E503" s="24"/>
      <c r="F503" s="24"/>
      <c r="G503" s="24"/>
      <c r="H503" s="24"/>
      <c r="I503" s="24"/>
      <c r="J503" s="24"/>
    </row>
    <row r="504" spans="1:18" s="69" customFormat="1" ht="49.5" customHeight="1">
      <c r="A504" s="176"/>
      <c r="B504" s="177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</row>
    <row r="505" spans="1:18" s="69" customFormat="1" ht="29.25" customHeight="1">
      <c r="A505" s="176"/>
      <c r="B505" s="177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</row>
    <row r="506" spans="1:18" s="24" customFormat="1" ht="26.1" customHeight="1">
      <c r="A506" s="176"/>
      <c r="B506" s="176"/>
      <c r="K506" s="69"/>
      <c r="L506" s="69"/>
      <c r="M506" s="69"/>
      <c r="N506" s="69"/>
      <c r="O506" s="69"/>
      <c r="P506" s="69"/>
      <c r="Q506" s="69"/>
      <c r="R506" s="69"/>
    </row>
    <row r="507" spans="1:18" s="24" customFormat="1" ht="26.1" customHeight="1">
      <c r="A507" s="176"/>
      <c r="B507" s="177"/>
      <c r="K507" s="69"/>
      <c r="L507" s="69"/>
      <c r="M507" s="69"/>
      <c r="N507" s="69"/>
      <c r="O507" s="69"/>
      <c r="P507" s="69"/>
      <c r="Q507" s="69"/>
      <c r="R507" s="69"/>
    </row>
    <row r="508" spans="1:18" s="24" customFormat="1" ht="26.1" customHeight="1">
      <c r="A508" s="176"/>
      <c r="B508" s="176"/>
      <c r="I508" s="218"/>
      <c r="J508" s="218"/>
      <c r="K508" s="88"/>
      <c r="L508" s="88"/>
      <c r="M508" s="88"/>
      <c r="N508" s="88"/>
      <c r="O508" s="88"/>
      <c r="P508" s="88"/>
      <c r="Q508" s="88"/>
      <c r="R508" s="88"/>
    </row>
    <row r="509" spans="1:18" s="24" customFormat="1" ht="26.1" customHeight="1">
      <c r="A509" s="176"/>
      <c r="B509" s="176"/>
      <c r="K509" s="69"/>
      <c r="L509" s="69"/>
      <c r="M509" s="69"/>
      <c r="N509" s="69"/>
      <c r="O509" s="69"/>
      <c r="P509" s="69"/>
      <c r="Q509" s="69"/>
      <c r="R509" s="69"/>
    </row>
    <row r="510" spans="1:18" s="24" customFormat="1" ht="26.1" customHeight="1">
      <c r="A510" s="176"/>
      <c r="B510" s="177"/>
      <c r="I510" s="123"/>
      <c r="J510" s="123"/>
      <c r="K510" s="88"/>
      <c r="L510" s="88"/>
      <c r="M510" s="88"/>
      <c r="N510" s="88"/>
      <c r="O510" s="88"/>
      <c r="P510" s="88"/>
      <c r="Q510" s="88"/>
      <c r="R510" s="88"/>
    </row>
    <row r="511" spans="1:18" s="24" customFormat="1" ht="26.1" customHeight="1">
      <c r="A511" s="176"/>
      <c r="B511" s="177"/>
      <c r="K511" s="69"/>
      <c r="L511" s="69"/>
      <c r="M511" s="69"/>
      <c r="N511" s="69"/>
      <c r="O511" s="69"/>
      <c r="P511" s="69"/>
      <c r="Q511" s="69"/>
      <c r="R511" s="69"/>
    </row>
    <row r="512" spans="1:18" s="69" customFormat="1" ht="26.1" customHeight="1">
      <c r="A512" s="201"/>
      <c r="B512" s="202"/>
      <c r="C512" s="218"/>
      <c r="D512" s="218"/>
      <c r="E512" s="218"/>
      <c r="F512" s="218"/>
      <c r="G512" s="218"/>
      <c r="H512" s="218"/>
      <c r="I512" s="24"/>
      <c r="J512" s="24"/>
    </row>
    <row r="513" spans="1:23" s="69" customFormat="1" ht="26.1" customHeight="1">
      <c r="A513" s="176"/>
      <c r="B513" s="177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</row>
    <row r="514" spans="1:23" s="24" customFormat="1" ht="26.1" customHeight="1">
      <c r="A514" s="201"/>
      <c r="B514" s="202"/>
      <c r="C514" s="123"/>
      <c r="D514" s="123"/>
      <c r="E514" s="123"/>
      <c r="F514" s="123"/>
      <c r="G514" s="123"/>
      <c r="H514" s="123"/>
      <c r="K514" s="69"/>
      <c r="L514" s="69"/>
      <c r="M514" s="69"/>
      <c r="N514" s="69"/>
      <c r="O514" s="69"/>
      <c r="P514" s="69"/>
      <c r="Q514" s="69"/>
      <c r="R514" s="69"/>
    </row>
    <row r="515" spans="1:23" s="69" customFormat="1" ht="26.1" customHeight="1">
      <c r="A515" s="176"/>
      <c r="B515" s="177"/>
      <c r="C515" s="24"/>
      <c r="D515" s="24"/>
      <c r="E515" s="24"/>
      <c r="F515" s="24"/>
      <c r="G515" s="24"/>
      <c r="H515" s="24"/>
      <c r="I515" s="24"/>
      <c r="J515" s="24"/>
    </row>
    <row r="516" spans="1:23" s="69" customFormat="1" ht="26.1" customHeight="1">
      <c r="A516" s="176"/>
      <c r="B516" s="177"/>
      <c r="C516" s="24"/>
      <c r="D516" s="24"/>
      <c r="E516" s="24"/>
      <c r="F516" s="24"/>
      <c r="G516" s="24"/>
      <c r="H516" s="24"/>
      <c r="I516" s="24"/>
      <c r="J516" s="24"/>
    </row>
    <row r="517" spans="1:23" s="69" customFormat="1" ht="26.1" customHeight="1">
      <c r="A517" s="176"/>
      <c r="B517" s="176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</row>
    <row r="518" spans="1:23" s="69" customFormat="1" ht="26.1" customHeight="1">
      <c r="A518" s="176"/>
      <c r="B518" s="177"/>
      <c r="C518" s="24"/>
      <c r="D518" s="24"/>
      <c r="E518" s="24"/>
      <c r="F518" s="24"/>
      <c r="G518" s="24"/>
      <c r="H518" s="24"/>
      <c r="I518" s="24"/>
      <c r="J518" s="24"/>
    </row>
    <row r="519" spans="1:23" s="69" customFormat="1" ht="26.1" customHeight="1">
      <c r="A519" s="176"/>
      <c r="B519" s="177"/>
      <c r="C519" s="24"/>
      <c r="D519" s="24"/>
      <c r="E519" s="24"/>
      <c r="F519" s="24"/>
      <c r="G519" s="24"/>
      <c r="H519" s="24"/>
      <c r="I519" s="24"/>
      <c r="J519" s="24"/>
    </row>
    <row r="520" spans="1:23" s="69" customFormat="1" ht="26.1" customHeight="1">
      <c r="A520" s="176"/>
      <c r="B520" s="177"/>
      <c r="C520" s="24"/>
      <c r="D520" s="24"/>
      <c r="E520" s="24"/>
      <c r="F520" s="24"/>
      <c r="G520" s="24"/>
      <c r="H520" s="24"/>
      <c r="I520" s="24"/>
      <c r="J520" s="24"/>
    </row>
    <row r="521" spans="1:23" s="69" customFormat="1" ht="26.1" customHeight="1">
      <c r="A521" s="176"/>
      <c r="B521" s="176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</row>
    <row r="522" spans="1:23" s="24" customFormat="1" ht="26.1" customHeight="1">
      <c r="A522" s="176"/>
      <c r="B522" s="177"/>
    </row>
    <row r="523" spans="1:23" s="69" customFormat="1" ht="26.1" customHeight="1">
      <c r="A523" s="176"/>
      <c r="B523" s="177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</row>
    <row r="524" spans="1:23" s="24" customFormat="1" ht="26.1" customHeight="1">
      <c r="A524" s="176"/>
      <c r="B524" s="177"/>
    </row>
    <row r="525" spans="1:23" s="69" customFormat="1" ht="26.1" customHeight="1">
      <c r="A525" s="176"/>
      <c r="B525" s="176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</row>
    <row r="526" spans="1:23" s="69" customFormat="1" ht="26.1" customHeight="1">
      <c r="A526" s="176"/>
      <c r="B526" s="176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</row>
    <row r="527" spans="1:23" s="123" customFormat="1" ht="26.1" customHeight="1">
      <c r="A527" s="176"/>
      <c r="B527" s="176"/>
      <c r="C527" s="24"/>
      <c r="D527" s="24"/>
      <c r="E527" s="24"/>
      <c r="F527" s="24"/>
      <c r="G527" s="24"/>
      <c r="H527" s="24"/>
      <c r="I527" s="24"/>
      <c r="J527" s="24"/>
      <c r="K527" s="69"/>
      <c r="L527" s="69"/>
      <c r="M527" s="69"/>
      <c r="N527" s="69"/>
      <c r="O527" s="69"/>
      <c r="P527" s="69"/>
      <c r="Q527" s="69"/>
      <c r="R527" s="69"/>
      <c r="S527" s="24"/>
      <c r="T527" s="24"/>
      <c r="U527" s="24"/>
      <c r="V527" s="24"/>
      <c r="W527" s="24"/>
    </row>
    <row r="528" spans="1:23" s="69" customFormat="1" ht="26.1" customHeight="1">
      <c r="A528" s="176"/>
      <c r="B528" s="176"/>
      <c r="C528" s="24"/>
      <c r="D528" s="24"/>
      <c r="E528" s="24"/>
      <c r="F528" s="24"/>
      <c r="G528" s="24"/>
      <c r="H528" s="24"/>
      <c r="I528" s="24"/>
      <c r="J528" s="24"/>
    </row>
    <row r="529" spans="1:18" s="69" customFormat="1" ht="26.1" customHeight="1">
      <c r="A529" s="176"/>
      <c r="B529" s="176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</row>
    <row r="530" spans="1:18" s="69" customFormat="1" ht="26.1" customHeight="1">
      <c r="A530" s="176"/>
      <c r="B530" s="176"/>
      <c r="C530" s="24"/>
      <c r="D530" s="24"/>
      <c r="E530" s="24"/>
      <c r="F530" s="24"/>
      <c r="G530" s="24"/>
      <c r="H530" s="24"/>
      <c r="I530" s="24"/>
      <c r="J530" s="24"/>
    </row>
    <row r="531" spans="1:18" s="69" customFormat="1" ht="26.1" customHeight="1">
      <c r="A531" s="176"/>
      <c r="B531" s="177"/>
      <c r="C531" s="24"/>
      <c r="D531" s="24"/>
      <c r="E531" s="24"/>
      <c r="F531" s="24"/>
      <c r="G531" s="24"/>
      <c r="H531" s="24"/>
      <c r="I531" s="24"/>
      <c r="J531" s="24"/>
    </row>
    <row r="532" spans="1:18" s="24" customFormat="1" ht="26.1" customHeight="1">
      <c r="A532" s="176"/>
      <c r="B532" s="177"/>
      <c r="K532" s="69"/>
      <c r="L532" s="69"/>
      <c r="M532" s="69"/>
      <c r="N532" s="69"/>
      <c r="O532" s="69"/>
      <c r="P532" s="69"/>
      <c r="Q532" s="69"/>
      <c r="R532" s="69"/>
    </row>
    <row r="533" spans="1:18" s="24" customFormat="1" ht="26.1" customHeight="1">
      <c r="A533" s="176"/>
      <c r="B533" s="176"/>
      <c r="K533" s="69"/>
      <c r="L533" s="69"/>
      <c r="M533" s="69"/>
      <c r="N533" s="69"/>
      <c r="O533" s="69"/>
      <c r="P533" s="69"/>
      <c r="Q533" s="69"/>
      <c r="R533" s="69"/>
    </row>
    <row r="534" spans="1:18" s="69" customFormat="1" ht="26.1" customHeight="1">
      <c r="A534" s="176"/>
      <c r="B534" s="177"/>
      <c r="C534" s="24"/>
      <c r="D534" s="24"/>
      <c r="E534" s="24"/>
      <c r="F534" s="24"/>
      <c r="G534" s="24"/>
      <c r="H534" s="24"/>
      <c r="I534" s="24"/>
      <c r="J534" s="24"/>
    </row>
    <row r="535" spans="1:18" s="24" customFormat="1" ht="26.1" customHeight="1">
      <c r="A535" s="176"/>
      <c r="B535" s="177"/>
      <c r="K535" s="69"/>
      <c r="L535" s="69"/>
      <c r="M535" s="69"/>
      <c r="N535" s="69"/>
      <c r="O535" s="69"/>
      <c r="P535" s="69"/>
      <c r="Q535" s="69"/>
      <c r="R535" s="69"/>
    </row>
    <row r="536" spans="1:18" s="69" customFormat="1" ht="26.1" customHeight="1">
      <c r="A536" s="176"/>
      <c r="B536" s="177"/>
      <c r="C536" s="24"/>
      <c r="D536" s="24"/>
      <c r="E536" s="24"/>
      <c r="F536" s="24"/>
      <c r="G536" s="24"/>
      <c r="H536" s="24"/>
      <c r="I536" s="24"/>
      <c r="J536" s="24"/>
    </row>
    <row r="537" spans="1:18" s="69" customFormat="1" ht="26.1" customHeight="1">
      <c r="A537" s="176"/>
      <c r="B537" s="177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</row>
    <row r="538" spans="1:18" s="24" customFormat="1" ht="26.1" customHeight="1">
      <c r="A538" s="176"/>
      <c r="B538" s="177"/>
      <c r="K538" s="69"/>
      <c r="L538" s="69"/>
      <c r="M538" s="69"/>
      <c r="N538" s="69"/>
      <c r="O538" s="69"/>
      <c r="P538" s="69"/>
      <c r="Q538" s="69"/>
      <c r="R538" s="69"/>
    </row>
    <row r="539" spans="1:18" s="69" customFormat="1" ht="26.1" customHeight="1">
      <c r="A539" s="176"/>
      <c r="B539" s="177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</row>
    <row r="540" spans="1:18" s="24" customFormat="1" ht="26.1" customHeight="1">
      <c r="A540" s="176"/>
      <c r="B540" s="177"/>
      <c r="K540" s="69"/>
      <c r="L540" s="69"/>
      <c r="M540" s="69"/>
      <c r="N540" s="69"/>
      <c r="O540" s="69"/>
      <c r="P540" s="69"/>
      <c r="Q540" s="69"/>
      <c r="R540" s="69"/>
    </row>
    <row r="541" spans="1:18" s="69" customFormat="1" ht="36.75" customHeight="1">
      <c r="A541" s="181"/>
      <c r="B541" s="181"/>
      <c r="C541" s="24"/>
      <c r="D541" s="24"/>
      <c r="E541" s="24"/>
      <c r="F541" s="24"/>
      <c r="G541" s="24"/>
      <c r="H541" s="24"/>
      <c r="I541" s="24"/>
      <c r="J541" s="24"/>
    </row>
    <row r="542" spans="1:18" s="69" customFormat="1" ht="26.1" customHeight="1">
      <c r="A542" s="181"/>
      <c r="B542" s="182"/>
      <c r="C542" s="24"/>
      <c r="D542" s="24"/>
      <c r="E542" s="24"/>
      <c r="F542" s="24"/>
      <c r="G542" s="24"/>
      <c r="H542" s="24"/>
      <c r="I542" s="123"/>
      <c r="J542" s="123"/>
      <c r="K542" s="24"/>
      <c r="L542" s="24"/>
      <c r="M542" s="24"/>
      <c r="N542" s="24"/>
      <c r="O542" s="24"/>
      <c r="P542" s="24"/>
      <c r="Q542" s="24"/>
      <c r="R542" s="24"/>
    </row>
    <row r="543" spans="1:18" s="24" customFormat="1" ht="26.1" customHeight="1">
      <c r="A543" s="185"/>
      <c r="B543" s="185"/>
      <c r="K543" s="69"/>
      <c r="L543" s="69"/>
      <c r="M543" s="69"/>
      <c r="N543" s="69"/>
      <c r="O543" s="69"/>
      <c r="P543" s="69"/>
      <c r="Q543" s="69"/>
      <c r="R543" s="69"/>
    </row>
    <row r="544" spans="1:18" s="24" customFormat="1" ht="26.1" customHeight="1">
      <c r="A544" s="176"/>
      <c r="B544" s="177"/>
      <c r="K544" s="69"/>
      <c r="L544" s="69"/>
      <c r="M544" s="69"/>
      <c r="N544" s="69"/>
      <c r="O544" s="69"/>
      <c r="P544" s="69"/>
      <c r="Q544" s="69"/>
      <c r="R544" s="69"/>
    </row>
    <row r="545" spans="1:18" s="24" customFormat="1" ht="26.1" customHeight="1">
      <c r="A545" s="176"/>
      <c r="B545" s="177"/>
      <c r="K545" s="69"/>
      <c r="L545" s="69"/>
      <c r="M545" s="69"/>
      <c r="N545" s="69"/>
      <c r="O545" s="69"/>
      <c r="P545" s="69"/>
      <c r="Q545" s="69"/>
      <c r="R545" s="69"/>
    </row>
    <row r="546" spans="1:18" s="69" customFormat="1" ht="26.1" customHeight="1">
      <c r="A546" s="201"/>
      <c r="B546" s="201"/>
      <c r="C546" s="123"/>
      <c r="D546" s="123"/>
      <c r="E546" s="123"/>
      <c r="F546" s="123"/>
      <c r="G546" s="123"/>
      <c r="H546" s="123"/>
      <c r="I546" s="24"/>
      <c r="J546" s="24"/>
    </row>
    <row r="547" spans="1:18" s="69" customFormat="1" ht="26.1" customHeight="1">
      <c r="A547" s="176"/>
      <c r="B547" s="177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</row>
    <row r="548" spans="1:18" s="175" customFormat="1" ht="26.1" customHeight="1">
      <c r="A548" s="176"/>
      <c r="B548" s="177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</row>
    <row r="549" spans="1:18" s="69" customFormat="1" ht="26.1" customHeight="1">
      <c r="A549" s="176"/>
      <c r="B549" s="177"/>
      <c r="C549" s="24"/>
      <c r="D549" s="24"/>
      <c r="E549" s="24"/>
      <c r="F549" s="24"/>
      <c r="G549" s="24"/>
      <c r="H549" s="24"/>
      <c r="I549" s="24"/>
      <c r="J549" s="24"/>
    </row>
    <row r="550" spans="1:18" s="69" customFormat="1" ht="26.1" customHeight="1">
      <c r="A550" s="176"/>
      <c r="B550" s="177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</row>
    <row r="551" spans="1:18" s="24" customFormat="1" ht="26.1" customHeight="1">
      <c r="A551" s="176"/>
      <c r="B551" s="176"/>
      <c r="K551" s="69"/>
      <c r="L551" s="69"/>
      <c r="M551" s="69"/>
      <c r="N551" s="69"/>
      <c r="O551" s="69"/>
      <c r="P551" s="69"/>
      <c r="Q551" s="69"/>
      <c r="R551" s="69"/>
    </row>
    <row r="552" spans="1:18" s="69" customFormat="1" ht="26.1" customHeight="1">
      <c r="A552" s="176"/>
      <c r="B552" s="176"/>
      <c r="C552" s="24"/>
      <c r="D552" s="24"/>
      <c r="E552" s="24"/>
      <c r="F552" s="24"/>
      <c r="G552" s="24"/>
      <c r="H552" s="24"/>
      <c r="I552" s="24"/>
      <c r="J552" s="24"/>
    </row>
    <row r="553" spans="1:18" s="24" customFormat="1" ht="26.1" customHeight="1">
      <c r="A553" s="176"/>
      <c r="B553" s="177"/>
    </row>
    <row r="554" spans="1:18" s="69" customFormat="1" ht="26.1" customHeight="1">
      <c r="A554" s="176"/>
      <c r="B554" s="176"/>
      <c r="C554" s="24"/>
      <c r="D554" s="24"/>
      <c r="E554" s="24"/>
      <c r="F554" s="24"/>
      <c r="G554" s="24"/>
      <c r="H554" s="24"/>
      <c r="I554" s="24"/>
      <c r="J554" s="24"/>
    </row>
    <row r="555" spans="1:18" s="24" customFormat="1" ht="26.1" customHeight="1">
      <c r="A555" s="176"/>
      <c r="B555" s="177"/>
    </row>
    <row r="556" spans="1:18" s="69" customFormat="1" ht="31.5" customHeight="1">
      <c r="A556" s="176"/>
      <c r="B556" s="177"/>
      <c r="C556" s="24"/>
      <c r="D556" s="24"/>
      <c r="E556" s="24"/>
      <c r="F556" s="24"/>
      <c r="G556" s="24"/>
      <c r="H556" s="24"/>
      <c r="I556" s="24"/>
      <c r="J556" s="24"/>
    </row>
    <row r="557" spans="1:18" s="69" customFormat="1" ht="26.1" customHeight="1">
      <c r="A557" s="176"/>
      <c r="B557" s="176"/>
      <c r="C557" s="24"/>
      <c r="D557" s="24"/>
      <c r="E557" s="24"/>
      <c r="F557" s="24"/>
      <c r="G557" s="24"/>
      <c r="H557" s="24"/>
      <c r="I557" s="24"/>
      <c r="J557" s="24"/>
    </row>
    <row r="558" spans="1:18" s="24" customFormat="1" ht="26.1" customHeight="1">
      <c r="A558" s="176"/>
      <c r="B558" s="177"/>
      <c r="K558" s="22" t="e">
        <f>#REF!</f>
        <v>#REF!</v>
      </c>
    </row>
    <row r="559" spans="1:18" s="69" customFormat="1" ht="26.1" customHeight="1">
      <c r="A559" s="176"/>
      <c r="B559" s="176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</row>
    <row r="560" spans="1:18" s="73" customFormat="1" ht="42.75" customHeight="1">
      <c r="A560" s="176"/>
      <c r="B560" s="177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</row>
    <row r="561" spans="1:18" s="24" customFormat="1" ht="42.75" customHeight="1">
      <c r="A561" s="176"/>
      <c r="B561" s="177"/>
      <c r="K561" s="69"/>
      <c r="L561" s="69"/>
      <c r="M561" s="69"/>
      <c r="N561" s="69"/>
      <c r="O561" s="69"/>
      <c r="P561" s="69"/>
      <c r="Q561" s="69"/>
      <c r="R561" s="69"/>
    </row>
    <row r="562" spans="1:18" s="69" customFormat="1" ht="26.1" customHeight="1">
      <c r="A562" s="176"/>
      <c r="B562" s="176"/>
      <c r="C562" s="24"/>
      <c r="D562" s="24"/>
      <c r="E562" s="24"/>
      <c r="F562" s="24"/>
      <c r="G562" s="24"/>
      <c r="H562" s="24"/>
      <c r="I562" s="24"/>
      <c r="J562" s="24"/>
    </row>
    <row r="563" spans="1:18" s="24" customFormat="1" ht="26.1" customHeight="1">
      <c r="A563" s="176"/>
      <c r="B563" s="176"/>
      <c r="K563" s="175"/>
      <c r="L563" s="175"/>
      <c r="M563" s="175"/>
      <c r="N563" s="175"/>
      <c r="O563" s="175"/>
      <c r="P563" s="175"/>
      <c r="Q563" s="175"/>
      <c r="R563" s="175"/>
    </row>
    <row r="564" spans="1:18" s="69" customFormat="1" ht="26.1" customHeight="1">
      <c r="A564" s="176"/>
      <c r="B564" s="176"/>
      <c r="C564" s="24"/>
      <c r="D564" s="24"/>
      <c r="E564" s="24"/>
      <c r="F564" s="24"/>
      <c r="G564" s="24"/>
      <c r="H564" s="24"/>
      <c r="I564" s="24"/>
      <c r="J564" s="24"/>
    </row>
    <row r="565" spans="1:18" s="69" customFormat="1" ht="26.1" customHeight="1">
      <c r="A565" s="176"/>
      <c r="B565" s="177"/>
      <c r="C565" s="24"/>
      <c r="D565" s="24"/>
      <c r="E565" s="24"/>
      <c r="F565" s="24"/>
      <c r="G565" s="24"/>
      <c r="H565" s="24"/>
      <c r="I565" s="24"/>
      <c r="J565" s="24"/>
    </row>
    <row r="566" spans="1:18" s="24" customFormat="1" ht="26.1" customHeight="1">
      <c r="A566" s="176"/>
      <c r="B566" s="177"/>
    </row>
    <row r="567" spans="1:18" s="69" customFormat="1" ht="26.1" customHeight="1">
      <c r="A567" s="176"/>
      <c r="B567" s="176"/>
      <c r="C567" s="24"/>
      <c r="D567" s="24"/>
      <c r="E567" s="24"/>
      <c r="F567" s="24"/>
      <c r="G567" s="24"/>
      <c r="H567" s="24"/>
      <c r="I567" s="24"/>
      <c r="J567" s="24"/>
    </row>
    <row r="568" spans="1:18" s="69" customFormat="1" ht="26.1" customHeight="1">
      <c r="A568" s="176"/>
      <c r="B568" s="177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</row>
    <row r="569" spans="1:18" s="69" customFormat="1" ht="36" customHeight="1">
      <c r="A569" s="176"/>
      <c r="B569" s="177"/>
      <c r="C569" s="24"/>
      <c r="D569" s="24"/>
      <c r="E569" s="24"/>
      <c r="F569" s="24"/>
      <c r="G569" s="24"/>
      <c r="H569" s="24"/>
      <c r="I569" s="24"/>
      <c r="J569" s="24"/>
    </row>
    <row r="570" spans="1:18" s="69" customFormat="1" ht="26.1" customHeight="1">
      <c r="A570" s="176"/>
      <c r="B570" s="176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</row>
    <row r="571" spans="1:18" s="24" customFormat="1" ht="26.1" customHeight="1">
      <c r="A571" s="176"/>
      <c r="B571" s="177"/>
      <c r="K571" s="69"/>
      <c r="L571" s="69"/>
      <c r="M571" s="69"/>
      <c r="N571" s="69"/>
      <c r="O571" s="69"/>
      <c r="P571" s="69"/>
      <c r="Q571" s="69"/>
      <c r="R571" s="69"/>
    </row>
    <row r="572" spans="1:18" s="69" customFormat="1" ht="26.1" customHeight="1">
      <c r="A572" s="170"/>
      <c r="B572" s="170"/>
      <c r="C572" s="24"/>
      <c r="D572" s="24"/>
      <c r="E572" s="24"/>
      <c r="F572" s="24"/>
      <c r="G572" s="24"/>
      <c r="H572" s="24"/>
      <c r="I572" s="24"/>
      <c r="J572" s="24"/>
    </row>
    <row r="573" spans="1:18" s="24" customFormat="1" ht="26.1" customHeight="1">
      <c r="A573" s="170"/>
      <c r="B573" s="171"/>
    </row>
    <row r="574" spans="1:18" s="69" customFormat="1" ht="37.5" customHeight="1">
      <c r="A574" s="170"/>
      <c r="B574" s="170"/>
      <c r="C574" s="24"/>
      <c r="D574" s="24"/>
      <c r="E574" s="24"/>
      <c r="F574" s="24"/>
      <c r="G574" s="24"/>
      <c r="H574" s="24"/>
      <c r="I574" s="24"/>
      <c r="J574" s="24"/>
    </row>
    <row r="575" spans="1:18" s="24" customFormat="1" ht="42" customHeight="1">
      <c r="A575" s="170"/>
      <c r="B575" s="171"/>
      <c r="K575" s="73"/>
      <c r="L575" s="73"/>
      <c r="M575" s="73"/>
      <c r="N575" s="73"/>
      <c r="O575" s="73"/>
      <c r="P575" s="73"/>
      <c r="Q575" s="73"/>
      <c r="R575" s="73"/>
    </row>
    <row r="576" spans="1:18" s="69" customFormat="1" ht="45" customHeight="1">
      <c r="A576" s="170"/>
      <c r="B576" s="171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</row>
    <row r="577" spans="1:18" s="24" customFormat="1" ht="32.25" customHeight="1">
      <c r="A577" s="170"/>
      <c r="B577" s="170"/>
      <c r="K577" s="69"/>
      <c r="L577" s="69"/>
      <c r="M577" s="69"/>
      <c r="N577" s="69"/>
      <c r="O577" s="69"/>
      <c r="P577" s="69"/>
      <c r="Q577" s="69"/>
      <c r="R577" s="69"/>
    </row>
    <row r="578" spans="1:18" s="24" customFormat="1" ht="26.1" customHeight="1">
      <c r="A578" s="170"/>
      <c r="B578" s="171"/>
    </row>
    <row r="579" spans="1:18" s="24" customFormat="1" ht="26.1" customHeight="1">
      <c r="A579" s="176"/>
      <c r="B579" s="177"/>
      <c r="K579" s="69"/>
      <c r="L579" s="69"/>
      <c r="M579" s="69"/>
      <c r="N579" s="69"/>
      <c r="O579" s="69"/>
      <c r="P579" s="69"/>
      <c r="Q579" s="69"/>
      <c r="R579" s="69"/>
    </row>
    <row r="580" spans="1:18" s="24" customFormat="1" ht="26.1" customHeight="1">
      <c r="A580" s="170"/>
      <c r="B580" s="170"/>
      <c r="K580" s="69"/>
      <c r="L580" s="69"/>
      <c r="M580" s="69"/>
      <c r="N580" s="69"/>
      <c r="O580" s="69"/>
      <c r="P580" s="69"/>
      <c r="Q580" s="69"/>
      <c r="R580" s="69"/>
    </row>
    <row r="581" spans="1:18" s="24" customFormat="1" ht="26.1" customHeight="1">
      <c r="A581" s="170"/>
      <c r="B581" s="171"/>
    </row>
    <row r="582" spans="1:18" s="24" customFormat="1" ht="26.1" customHeight="1">
      <c r="A582" s="170"/>
      <c r="B582" s="170"/>
      <c r="K582" s="69"/>
      <c r="L582" s="69"/>
      <c r="M582" s="69"/>
      <c r="N582" s="69"/>
      <c r="O582" s="69"/>
      <c r="P582" s="69"/>
      <c r="Q582" s="69"/>
      <c r="R582" s="69"/>
    </row>
    <row r="583" spans="1:18" s="69" customFormat="1" ht="26.1" customHeight="1">
      <c r="A583" s="170"/>
      <c r="B583" s="171"/>
      <c r="C583" s="24"/>
      <c r="D583" s="24"/>
      <c r="E583" s="24"/>
      <c r="F583" s="24"/>
      <c r="G583" s="24"/>
      <c r="H583" s="24"/>
      <c r="I583" s="24"/>
      <c r="J583" s="24"/>
    </row>
    <row r="584" spans="1:18" s="69" customFormat="1" ht="26.1" customHeight="1">
      <c r="A584" s="170"/>
      <c r="B584" s="171"/>
      <c r="C584" s="24"/>
      <c r="D584" s="24"/>
      <c r="E584" s="24"/>
      <c r="F584" s="24"/>
      <c r="G584" s="24"/>
      <c r="H584" s="24"/>
      <c r="I584" s="24"/>
      <c r="J584" s="24"/>
    </row>
    <row r="585" spans="1:18" s="69" customFormat="1" ht="26.1" customHeight="1">
      <c r="A585" s="170"/>
      <c r="B585" s="170"/>
      <c r="C585" s="24"/>
      <c r="D585" s="24"/>
      <c r="E585" s="24"/>
      <c r="F585" s="24"/>
      <c r="G585" s="24"/>
      <c r="H585" s="24"/>
      <c r="I585" s="24"/>
      <c r="J585" s="24"/>
    </row>
    <row r="586" spans="1:18" s="69" customFormat="1" ht="26.1" customHeight="1">
      <c r="A586" s="170"/>
      <c r="B586" s="171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</row>
    <row r="587" spans="1:18" s="69" customFormat="1" ht="26.1" customHeight="1">
      <c r="A587" s="170"/>
      <c r="B587" s="171"/>
      <c r="C587" s="24"/>
      <c r="D587" s="24"/>
      <c r="E587" s="24"/>
      <c r="F587" s="24"/>
      <c r="G587" s="24"/>
      <c r="H587" s="24"/>
      <c r="I587" s="24"/>
      <c r="J587" s="24"/>
    </row>
    <row r="588" spans="1:18" s="24" customFormat="1" ht="26.1" customHeight="1">
      <c r="A588" s="170"/>
      <c r="B588" s="171"/>
    </row>
    <row r="589" spans="1:18" s="69" customFormat="1" ht="26.1" customHeight="1">
      <c r="A589" s="170"/>
      <c r="B589" s="171"/>
      <c r="C589" s="24"/>
      <c r="D589" s="24"/>
      <c r="E589" s="24"/>
      <c r="F589" s="24"/>
      <c r="G589" s="24"/>
      <c r="H589" s="24"/>
      <c r="I589" s="24"/>
      <c r="J589" s="24"/>
    </row>
    <row r="590" spans="1:18" s="69" customFormat="1" ht="35.25" customHeight="1">
      <c r="A590" s="170"/>
      <c r="B590" s="170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</row>
    <row r="591" spans="1:18" s="24" customFormat="1" ht="26.1" customHeight="1">
      <c r="A591" s="170"/>
      <c r="B591" s="171"/>
      <c r="K591" s="69"/>
      <c r="L591" s="69"/>
      <c r="M591" s="69"/>
      <c r="N591" s="69"/>
      <c r="O591" s="69"/>
      <c r="P591" s="69"/>
      <c r="Q591" s="69"/>
      <c r="R591" s="69"/>
    </row>
    <row r="592" spans="1:18" s="69" customFormat="1" ht="26.1" customHeight="1">
      <c r="A592" s="170"/>
      <c r="B592" s="170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</row>
    <row r="593" spans="1:18" s="69" customFormat="1" ht="26.1" customHeight="1">
      <c r="A593" s="170"/>
      <c r="B593" s="171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</row>
    <row r="594" spans="1:18" s="69" customFormat="1" ht="26.1" customHeight="1">
      <c r="A594" s="170"/>
      <c r="B594" s="170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</row>
    <row r="595" spans="1:18" s="69" customFormat="1" ht="26.1" customHeight="1">
      <c r="A595" s="170"/>
      <c r="B595" s="171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</row>
    <row r="596" spans="1:18" s="69" customFormat="1" ht="26.1" customHeight="1">
      <c r="A596" s="170"/>
      <c r="B596" s="170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</row>
    <row r="597" spans="1:18" s="24" customFormat="1" ht="26.1" customHeight="1">
      <c r="A597" s="170"/>
      <c r="B597" s="170"/>
    </row>
    <row r="598" spans="1:18" s="24" customFormat="1" ht="32.25" customHeight="1">
      <c r="A598" s="170"/>
      <c r="B598" s="170"/>
      <c r="K598" s="69"/>
      <c r="L598" s="69"/>
      <c r="M598" s="69"/>
      <c r="N598" s="69"/>
      <c r="O598" s="69"/>
      <c r="P598" s="69"/>
      <c r="Q598" s="69"/>
      <c r="R598" s="69"/>
    </row>
    <row r="599" spans="1:18" s="69" customFormat="1" ht="26.1" customHeight="1">
      <c r="A599" s="170"/>
      <c r="B599" s="170"/>
      <c r="C599" s="24"/>
      <c r="D599" s="24"/>
      <c r="E599" s="24"/>
      <c r="F599" s="24"/>
      <c r="G599" s="24"/>
      <c r="H599" s="24"/>
      <c r="I599" s="24"/>
      <c r="J599" s="24"/>
    </row>
    <row r="600" spans="1:18" s="24" customFormat="1" ht="26.1" customHeight="1">
      <c r="A600" s="170"/>
      <c r="B600" s="170"/>
      <c r="K600" s="69"/>
      <c r="L600" s="69"/>
      <c r="M600" s="69"/>
      <c r="N600" s="69"/>
      <c r="O600" s="69"/>
      <c r="P600" s="69"/>
      <c r="Q600" s="69"/>
      <c r="R600" s="69"/>
    </row>
    <row r="601" spans="1:18" s="69" customFormat="1" ht="26.1" customHeight="1">
      <c r="A601" s="170"/>
      <c r="B601" s="170"/>
      <c r="C601" s="24"/>
      <c r="D601" s="24"/>
      <c r="E601" s="24"/>
      <c r="F601" s="24"/>
      <c r="G601" s="24"/>
      <c r="H601" s="24"/>
      <c r="I601" s="24"/>
      <c r="J601" s="24"/>
    </row>
    <row r="602" spans="1:18" s="24" customFormat="1" ht="26.1" customHeight="1">
      <c r="A602" s="170"/>
      <c r="B602" s="171"/>
      <c r="K602" s="69"/>
      <c r="L602" s="69"/>
      <c r="M602" s="69"/>
      <c r="N602" s="69"/>
      <c r="O602" s="69"/>
      <c r="P602" s="69"/>
      <c r="Q602" s="69"/>
      <c r="R602" s="69"/>
    </row>
    <row r="603" spans="1:18" s="69" customFormat="1" ht="26.1" customHeight="1">
      <c r="A603" s="170"/>
      <c r="B603" s="171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</row>
    <row r="604" spans="1:18" s="24" customFormat="1" ht="26.1" customHeight="1">
      <c r="A604" s="170"/>
      <c r="B604" s="171"/>
      <c r="K604" s="69"/>
      <c r="L604" s="69"/>
      <c r="M604" s="69"/>
      <c r="N604" s="69"/>
      <c r="O604" s="69"/>
      <c r="P604" s="69"/>
      <c r="Q604" s="69"/>
      <c r="R604" s="69"/>
    </row>
    <row r="605" spans="1:18" s="69" customFormat="1" ht="26.1" customHeight="1">
      <c r="A605" s="170"/>
      <c r="B605" s="171"/>
      <c r="C605" s="24"/>
      <c r="D605" s="24"/>
      <c r="E605" s="24"/>
      <c r="F605" s="24"/>
      <c r="G605" s="24"/>
      <c r="H605" s="24"/>
      <c r="I605" s="24"/>
      <c r="J605" s="24"/>
    </row>
    <row r="606" spans="1:18" s="69" customFormat="1" ht="30.75" customHeight="1">
      <c r="A606" s="176"/>
      <c r="B606" s="177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</row>
    <row r="607" spans="1:18" s="24" customFormat="1" ht="26.1" customHeight="1">
      <c r="A607" s="187"/>
      <c r="B607" s="187"/>
      <c r="K607" s="69"/>
      <c r="L607" s="69"/>
      <c r="M607" s="69"/>
      <c r="N607" s="69"/>
      <c r="O607" s="69"/>
      <c r="P607" s="69"/>
      <c r="Q607" s="69"/>
      <c r="R607" s="69"/>
    </row>
    <row r="608" spans="1:18" s="69" customFormat="1" ht="26.1" customHeight="1">
      <c r="A608" s="187"/>
      <c r="B608" s="219"/>
      <c r="C608" s="24"/>
      <c r="D608" s="24"/>
      <c r="E608" s="24"/>
      <c r="F608" s="24"/>
      <c r="G608" s="24"/>
      <c r="H608" s="24"/>
      <c r="I608" s="24"/>
      <c r="J608" s="24"/>
    </row>
    <row r="609" spans="1:18" s="24" customFormat="1" ht="26.1" customHeight="1">
      <c r="A609" s="187"/>
      <c r="B609" s="219"/>
      <c r="K609" s="69"/>
      <c r="L609" s="69"/>
      <c r="M609" s="69"/>
      <c r="N609" s="69"/>
      <c r="O609" s="69"/>
      <c r="P609" s="69"/>
      <c r="Q609" s="69"/>
      <c r="R609" s="69"/>
    </row>
    <row r="610" spans="1:18" s="123" customFormat="1" ht="26.1" customHeight="1">
      <c r="A610" s="187"/>
      <c r="B610" s="187"/>
      <c r="C610" s="24"/>
      <c r="D610" s="24"/>
      <c r="E610" s="24"/>
      <c r="F610" s="24"/>
      <c r="G610" s="24"/>
      <c r="H610" s="24"/>
      <c r="I610" s="24"/>
      <c r="J610" s="24"/>
      <c r="K610" s="69"/>
      <c r="L610" s="69"/>
      <c r="M610" s="69"/>
      <c r="N610" s="69"/>
      <c r="O610" s="69"/>
      <c r="P610" s="69"/>
      <c r="Q610" s="69"/>
      <c r="R610" s="69"/>
    </row>
    <row r="611" spans="1:18" s="24" customFormat="1" ht="26.1" customHeight="1">
      <c r="A611" s="187"/>
      <c r="B611" s="219"/>
      <c r="K611" s="69"/>
      <c r="L611" s="69"/>
      <c r="M611" s="69"/>
      <c r="N611" s="69"/>
      <c r="O611" s="69"/>
      <c r="P611" s="69"/>
      <c r="Q611" s="69"/>
      <c r="R611" s="69"/>
    </row>
    <row r="612" spans="1:18" s="69" customFormat="1" ht="26.1" customHeight="1">
      <c r="A612" s="187"/>
      <c r="B612" s="219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</row>
    <row r="613" spans="1:18" s="24" customFormat="1" ht="26.1" customHeight="1">
      <c r="A613" s="187"/>
      <c r="B613" s="219"/>
    </row>
    <row r="614" spans="1:18" s="69" customFormat="1" ht="26.1" customHeight="1">
      <c r="A614" s="187"/>
      <c r="B614" s="219"/>
      <c r="C614" s="24"/>
      <c r="D614" s="24"/>
      <c r="E614" s="24"/>
      <c r="F614" s="24"/>
      <c r="G614" s="24"/>
      <c r="H614" s="24"/>
      <c r="I614" s="24"/>
      <c r="J614" s="24"/>
    </row>
    <row r="615" spans="1:18" s="24" customFormat="1" ht="26.1" customHeight="1">
      <c r="A615" s="187"/>
      <c r="B615" s="219"/>
    </row>
    <row r="616" spans="1:18" s="69" customFormat="1" ht="26.1" customHeight="1">
      <c r="A616" s="187"/>
      <c r="B616" s="187"/>
      <c r="C616" s="24"/>
      <c r="D616" s="24"/>
      <c r="E616" s="24"/>
      <c r="F616" s="24"/>
      <c r="G616" s="24"/>
      <c r="H616" s="24"/>
      <c r="I616" s="24"/>
      <c r="J616" s="24"/>
    </row>
    <row r="617" spans="1:18" s="24" customFormat="1" ht="26.1" customHeight="1">
      <c r="A617" s="187"/>
      <c r="B617" s="187"/>
    </row>
    <row r="618" spans="1:18" s="69" customFormat="1" ht="44.25" customHeight="1">
      <c r="A618" s="187"/>
      <c r="B618" s="219"/>
      <c r="C618" s="24"/>
      <c r="D618" s="24"/>
      <c r="E618" s="24"/>
      <c r="F618" s="24"/>
      <c r="G618" s="24"/>
      <c r="H618" s="24"/>
      <c r="I618" s="24"/>
      <c r="J618" s="24"/>
    </row>
    <row r="619" spans="1:18" s="24" customFormat="1" ht="44.25" customHeight="1">
      <c r="A619" s="187"/>
      <c r="B619" s="187"/>
    </row>
    <row r="620" spans="1:18" s="69" customFormat="1" ht="26.1" customHeight="1">
      <c r="A620" s="187"/>
      <c r="B620" s="219"/>
      <c r="C620" s="24"/>
      <c r="D620" s="24"/>
      <c r="E620" s="24"/>
      <c r="F620" s="24"/>
      <c r="G620" s="24"/>
      <c r="H620" s="24"/>
      <c r="I620" s="24"/>
      <c r="J620" s="24"/>
    </row>
    <row r="621" spans="1:18" s="73" customFormat="1" ht="26.1" customHeight="1">
      <c r="A621" s="170"/>
      <c r="B621" s="170"/>
      <c r="C621" s="24"/>
      <c r="D621" s="24"/>
      <c r="E621" s="24"/>
      <c r="F621" s="24"/>
      <c r="G621" s="24"/>
      <c r="H621" s="24"/>
      <c r="I621" s="24"/>
      <c r="J621" s="24"/>
      <c r="K621" s="69"/>
      <c r="L621" s="69"/>
      <c r="M621" s="69"/>
      <c r="N621" s="69"/>
      <c r="O621" s="69"/>
      <c r="P621" s="69"/>
      <c r="Q621" s="69"/>
      <c r="R621" s="69"/>
    </row>
    <row r="622" spans="1:18" s="69" customFormat="1" ht="26.1" customHeight="1">
      <c r="A622" s="220"/>
      <c r="B622" s="221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</row>
    <row r="623" spans="1:18" s="24" customFormat="1" ht="26.1" customHeight="1">
      <c r="A623" s="220"/>
      <c r="B623" s="220"/>
      <c r="K623" s="69"/>
      <c r="L623" s="69"/>
      <c r="M623" s="69"/>
      <c r="N623" s="69"/>
      <c r="O623" s="69"/>
      <c r="P623" s="69"/>
      <c r="Q623" s="69"/>
      <c r="R623" s="69"/>
    </row>
    <row r="624" spans="1:18" s="69" customFormat="1" ht="26.1" customHeight="1">
      <c r="A624" s="203"/>
      <c r="B624" s="20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</row>
    <row r="625" spans="1:18" s="69" customFormat="1" ht="26.1" customHeight="1">
      <c r="A625" s="203"/>
      <c r="B625" s="204"/>
      <c r="C625" s="24"/>
      <c r="D625" s="24"/>
      <c r="E625" s="24"/>
      <c r="F625" s="24"/>
      <c r="G625" s="24"/>
      <c r="H625" s="24"/>
      <c r="I625" s="123"/>
      <c r="J625" s="123"/>
      <c r="K625" s="123"/>
      <c r="L625" s="123"/>
      <c r="M625" s="123"/>
      <c r="N625" s="123"/>
      <c r="O625" s="123"/>
      <c r="P625" s="123"/>
      <c r="Q625" s="123"/>
      <c r="R625" s="123"/>
    </row>
    <row r="626" spans="1:18" s="69" customFormat="1" ht="45.75" customHeight="1">
      <c r="A626" s="176"/>
      <c r="B626" s="176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</row>
    <row r="627" spans="1:18" s="24" customFormat="1" ht="45.75" customHeight="1">
      <c r="A627" s="176"/>
      <c r="B627" s="177"/>
      <c r="K627" s="69"/>
      <c r="L627" s="69"/>
      <c r="M627" s="69"/>
      <c r="N627" s="69"/>
      <c r="O627" s="69"/>
      <c r="P627" s="69"/>
      <c r="Q627" s="69"/>
      <c r="R627" s="69"/>
    </row>
    <row r="628" spans="1:18" s="69" customFormat="1" ht="26.1" customHeight="1">
      <c r="A628" s="176"/>
      <c r="B628" s="176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</row>
    <row r="629" spans="1:18" s="69" customFormat="1" ht="26.1" customHeight="1">
      <c r="A629" s="201"/>
      <c r="B629" s="201"/>
      <c r="C629" s="123"/>
      <c r="D629" s="123"/>
      <c r="E629" s="123"/>
      <c r="F629" s="123"/>
      <c r="G629" s="123"/>
      <c r="H629" s="123"/>
      <c r="I629" s="24"/>
      <c r="J629" s="24"/>
    </row>
    <row r="630" spans="1:18" s="69" customFormat="1" ht="26.1" customHeight="1">
      <c r="A630" s="176"/>
      <c r="B630" s="176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</row>
    <row r="631" spans="1:18" s="24" customFormat="1" ht="30.75" customHeight="1">
      <c r="A631" s="176"/>
      <c r="B631" s="177"/>
      <c r="K631" s="69"/>
      <c r="L631" s="69"/>
      <c r="M631" s="69"/>
      <c r="N631" s="69"/>
      <c r="O631" s="69"/>
      <c r="P631" s="69"/>
      <c r="Q631" s="69"/>
      <c r="R631" s="69"/>
    </row>
    <row r="632" spans="1:18" s="69" customFormat="1" ht="26.1" customHeight="1">
      <c r="A632" s="176"/>
      <c r="B632" s="176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</row>
    <row r="633" spans="1:18" s="24" customFormat="1" ht="26.1" customHeight="1">
      <c r="A633" s="176"/>
      <c r="B633" s="177"/>
      <c r="K633" s="69"/>
      <c r="L633" s="69"/>
      <c r="M633" s="69"/>
      <c r="N633" s="69"/>
      <c r="O633" s="69"/>
      <c r="P633" s="69"/>
      <c r="Q633" s="69"/>
      <c r="R633" s="69"/>
    </row>
    <row r="634" spans="1:18" s="24" customFormat="1" ht="26.1" customHeight="1">
      <c r="A634" s="176"/>
      <c r="B634" s="176"/>
    </row>
    <row r="635" spans="1:18" s="24" customFormat="1" ht="26.1" customHeight="1">
      <c r="A635" s="176"/>
      <c r="B635" s="177"/>
      <c r="K635" s="69"/>
      <c r="L635" s="69"/>
      <c r="M635" s="69"/>
      <c r="N635" s="69"/>
      <c r="O635" s="69"/>
      <c r="P635" s="69"/>
      <c r="Q635" s="69"/>
      <c r="R635" s="69"/>
    </row>
    <row r="636" spans="1:18" s="88" customFormat="1" ht="26.1" customHeight="1">
      <c r="A636" s="176"/>
      <c r="B636" s="176"/>
      <c r="C636" s="24"/>
      <c r="D636" s="24"/>
      <c r="E636" s="24"/>
      <c r="F636" s="24"/>
      <c r="G636" s="24"/>
      <c r="H636" s="24"/>
      <c r="I636" s="24"/>
      <c r="J636" s="24"/>
      <c r="K636" s="222" t="e">
        <f>#REF!</f>
        <v>#REF!</v>
      </c>
      <c r="L636" s="73"/>
      <c r="M636" s="73"/>
      <c r="N636" s="73"/>
      <c r="O636" s="73"/>
      <c r="P636" s="73"/>
      <c r="Q636" s="73"/>
      <c r="R636" s="73"/>
    </row>
    <row r="637" spans="1:18" s="69" customFormat="1" ht="26.1" customHeight="1">
      <c r="A637" s="176"/>
      <c r="B637" s="177"/>
      <c r="C637" s="24"/>
      <c r="D637" s="24"/>
      <c r="E637" s="24"/>
      <c r="F637" s="24"/>
      <c r="G637" s="24"/>
      <c r="H637" s="24"/>
      <c r="I637" s="24"/>
      <c r="J637" s="24"/>
    </row>
    <row r="638" spans="1:18" s="69" customFormat="1" ht="35.25" customHeight="1">
      <c r="A638" s="176"/>
      <c r="B638" s="176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</row>
    <row r="639" spans="1:18" s="69" customFormat="1" ht="38.25" customHeight="1">
      <c r="A639" s="176"/>
      <c r="B639" s="177"/>
      <c r="C639" s="24"/>
      <c r="D639" s="24"/>
      <c r="E639" s="24"/>
      <c r="F639" s="24"/>
      <c r="G639" s="24"/>
      <c r="H639" s="24"/>
      <c r="I639" s="24"/>
      <c r="J639" s="24"/>
    </row>
    <row r="640" spans="1:18" s="69" customFormat="1" ht="29.25" customHeight="1">
      <c r="A640" s="176"/>
      <c r="B640" s="177"/>
      <c r="C640" s="24"/>
      <c r="D640" s="24"/>
      <c r="E640" s="24"/>
      <c r="F640" s="24"/>
      <c r="G640" s="24"/>
      <c r="H640" s="24"/>
      <c r="I640" s="24"/>
      <c r="J640" s="24"/>
    </row>
    <row r="641" spans="1:18" s="24" customFormat="1" ht="29.25" customHeight="1">
      <c r="A641" s="176"/>
      <c r="B641" s="177"/>
      <c r="K641" s="69"/>
      <c r="L641" s="69"/>
      <c r="M641" s="69"/>
      <c r="N641" s="69"/>
      <c r="O641" s="69"/>
      <c r="P641" s="69"/>
      <c r="Q641" s="69"/>
      <c r="R641" s="69"/>
    </row>
    <row r="642" spans="1:18" s="69" customFormat="1" ht="30.75" customHeight="1">
      <c r="A642" s="176"/>
      <c r="B642" s="176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</row>
    <row r="643" spans="1:18" s="175" customFormat="1" ht="34.5" customHeight="1">
      <c r="A643" s="176"/>
      <c r="B643" s="177"/>
      <c r="C643" s="24"/>
      <c r="D643" s="24"/>
      <c r="E643" s="24"/>
      <c r="F643" s="24"/>
      <c r="G643" s="24"/>
      <c r="H643" s="24"/>
      <c r="I643" s="24"/>
      <c r="J643" s="24"/>
      <c r="K643" s="69"/>
      <c r="L643" s="69"/>
      <c r="M643" s="69"/>
      <c r="N643" s="69"/>
      <c r="O643" s="69"/>
      <c r="P643" s="69"/>
      <c r="Q643" s="69"/>
      <c r="R643" s="69"/>
    </row>
    <row r="644" spans="1:18" s="69" customFormat="1" ht="26.1" customHeight="1">
      <c r="A644" s="176"/>
      <c r="B644" s="177"/>
      <c r="C644" s="24"/>
      <c r="D644" s="24"/>
      <c r="E644" s="24"/>
      <c r="F644" s="24"/>
      <c r="G644" s="24"/>
      <c r="H644" s="24"/>
      <c r="I644" s="24"/>
      <c r="J644" s="24"/>
    </row>
    <row r="645" spans="1:18" s="69" customFormat="1" ht="35.25" customHeight="1">
      <c r="A645" s="176"/>
      <c r="B645" s="177"/>
      <c r="C645" s="24"/>
      <c r="D645" s="24"/>
      <c r="E645" s="24"/>
      <c r="F645" s="24"/>
      <c r="G645" s="24"/>
      <c r="H645" s="24"/>
      <c r="I645" s="24"/>
      <c r="J645" s="24"/>
    </row>
    <row r="646" spans="1:18" s="24" customFormat="1" ht="31.5" customHeight="1">
      <c r="A646" s="176"/>
      <c r="B646" s="176"/>
    </row>
    <row r="647" spans="1:18" s="24" customFormat="1" ht="26.1" customHeight="1">
      <c r="A647" s="176"/>
      <c r="B647" s="177"/>
      <c r="K647" s="69"/>
      <c r="L647" s="69"/>
      <c r="M647" s="69"/>
      <c r="N647" s="69"/>
      <c r="O647" s="69"/>
      <c r="P647" s="69"/>
      <c r="Q647" s="69"/>
      <c r="R647" s="69"/>
    </row>
    <row r="648" spans="1:18" s="24" customFormat="1" ht="26.1" customHeight="1">
      <c r="A648" s="176"/>
      <c r="B648" s="177"/>
    </row>
    <row r="649" spans="1:18" s="24" customFormat="1" ht="26.1" customHeight="1">
      <c r="A649" s="176"/>
      <c r="B649" s="177"/>
    </row>
    <row r="650" spans="1:18" s="24" customFormat="1" ht="26.1" customHeight="1">
      <c r="A650" s="176"/>
      <c r="B650" s="176"/>
    </row>
    <row r="651" spans="1:18" s="24" customFormat="1" ht="30.75" customHeight="1">
      <c r="A651" s="176"/>
      <c r="B651" s="177"/>
      <c r="I651" s="123"/>
      <c r="J651" s="123"/>
      <c r="K651" s="88"/>
      <c r="L651" s="88"/>
      <c r="M651" s="88"/>
      <c r="N651" s="88"/>
      <c r="O651" s="88"/>
      <c r="P651" s="88"/>
      <c r="Q651" s="88"/>
      <c r="R651" s="88"/>
    </row>
    <row r="652" spans="1:18" s="69" customFormat="1" ht="26.1" customHeight="1">
      <c r="A652" s="176"/>
      <c r="B652" s="176"/>
      <c r="C652" s="24"/>
      <c r="D652" s="24"/>
      <c r="E652" s="24"/>
      <c r="F652" s="24"/>
      <c r="G652" s="24"/>
      <c r="H652" s="24"/>
      <c r="I652" s="24"/>
      <c r="J652" s="24"/>
    </row>
    <row r="653" spans="1:18" s="69" customFormat="1" ht="26.1" customHeight="1">
      <c r="A653" s="176"/>
      <c r="B653" s="176"/>
      <c r="C653" s="24"/>
      <c r="D653" s="24"/>
      <c r="E653" s="24"/>
      <c r="F653" s="24"/>
      <c r="G653" s="24"/>
      <c r="H653" s="24"/>
      <c r="I653" s="24"/>
      <c r="J653" s="24"/>
    </row>
    <row r="654" spans="1:18" s="69" customFormat="1" ht="26.1" customHeight="1">
      <c r="A654" s="176"/>
      <c r="B654" s="176"/>
      <c r="C654" s="24"/>
      <c r="D654" s="24"/>
      <c r="E654" s="24"/>
      <c r="F654" s="24"/>
      <c r="G654" s="24"/>
      <c r="H654" s="24"/>
      <c r="I654" s="24"/>
      <c r="J654" s="24"/>
    </row>
    <row r="655" spans="1:18" s="69" customFormat="1" ht="26.1" customHeight="1">
      <c r="A655" s="201"/>
      <c r="B655" s="202"/>
      <c r="C655" s="123"/>
      <c r="D655" s="123"/>
      <c r="E655" s="123"/>
      <c r="F655" s="123"/>
      <c r="G655" s="123"/>
      <c r="H655" s="123"/>
      <c r="I655" s="24"/>
      <c r="J655" s="24"/>
    </row>
    <row r="656" spans="1:18" s="69" customFormat="1" ht="26.1" customHeight="1">
      <c r="A656" s="176"/>
      <c r="B656" s="177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</row>
    <row r="657" spans="1:18" s="24" customFormat="1" ht="26.1" customHeight="1">
      <c r="A657" s="176"/>
      <c r="B657" s="177"/>
      <c r="K657" s="69"/>
      <c r="L657" s="69"/>
      <c r="M657" s="69"/>
      <c r="N657" s="69"/>
      <c r="O657" s="69"/>
      <c r="P657" s="69"/>
      <c r="Q657" s="69"/>
      <c r="R657" s="69"/>
    </row>
    <row r="658" spans="1:18" s="69" customFormat="1" ht="26.1" customHeight="1">
      <c r="A658" s="176"/>
      <c r="B658" s="177"/>
      <c r="C658" s="24"/>
      <c r="D658" s="24"/>
      <c r="E658" s="24"/>
      <c r="F658" s="24"/>
      <c r="G658" s="24"/>
      <c r="H658" s="24"/>
      <c r="I658" s="24"/>
      <c r="J658" s="24"/>
      <c r="K658" s="175"/>
      <c r="L658" s="175"/>
      <c r="M658" s="175"/>
      <c r="N658" s="175"/>
      <c r="O658" s="175"/>
      <c r="P658" s="175"/>
      <c r="Q658" s="175"/>
      <c r="R658" s="175"/>
    </row>
    <row r="659" spans="1:18" s="69" customFormat="1" ht="26.1" customHeight="1">
      <c r="A659" s="176"/>
      <c r="B659" s="177"/>
      <c r="C659" s="24"/>
      <c r="D659" s="24"/>
      <c r="E659" s="24"/>
      <c r="F659" s="24"/>
      <c r="G659" s="24"/>
      <c r="H659" s="24"/>
      <c r="I659" s="24"/>
      <c r="J659" s="24"/>
    </row>
    <row r="660" spans="1:18" s="69" customFormat="1" ht="26.1" customHeight="1">
      <c r="A660" s="176"/>
      <c r="B660" s="176"/>
      <c r="C660" s="24"/>
      <c r="D660" s="24"/>
      <c r="E660" s="24"/>
      <c r="F660" s="24"/>
      <c r="G660" s="24"/>
      <c r="H660" s="24"/>
      <c r="I660" s="24"/>
      <c r="J660" s="24"/>
    </row>
    <row r="661" spans="1:18" s="24" customFormat="1" ht="26.1" customHeight="1">
      <c r="A661" s="176"/>
      <c r="B661" s="177"/>
    </row>
    <row r="662" spans="1:18" s="69" customFormat="1" ht="26.1" customHeight="1">
      <c r="A662" s="176"/>
      <c r="B662" s="176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</row>
    <row r="663" spans="1:18" s="69" customFormat="1" ht="26.1" customHeight="1">
      <c r="A663" s="176"/>
      <c r="B663" s="177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</row>
    <row r="664" spans="1:18" s="69" customFormat="1" ht="26.1" customHeight="1">
      <c r="A664" s="176"/>
      <c r="B664" s="177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</row>
    <row r="665" spans="1:18" s="24" customFormat="1" ht="26.1" customHeight="1">
      <c r="A665" s="176"/>
      <c r="B665" s="176"/>
    </row>
    <row r="666" spans="1:18" s="69" customFormat="1" ht="26.1" customHeight="1">
      <c r="A666" s="176"/>
      <c r="B666" s="176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</row>
    <row r="667" spans="1:18" s="24" customFormat="1" ht="26.1" customHeight="1">
      <c r="A667" s="176"/>
      <c r="B667" s="176"/>
      <c r="K667" s="69"/>
      <c r="L667" s="69"/>
      <c r="M667" s="69"/>
      <c r="N667" s="69"/>
      <c r="O667" s="69"/>
      <c r="P667" s="69"/>
      <c r="Q667" s="69"/>
      <c r="R667" s="69"/>
    </row>
    <row r="668" spans="1:18" s="24" customFormat="1" ht="29.25" customHeight="1">
      <c r="A668" s="176"/>
      <c r="B668" s="176"/>
      <c r="K668" s="69"/>
      <c r="L668" s="69"/>
      <c r="M668" s="69"/>
      <c r="N668" s="69"/>
      <c r="O668" s="69"/>
      <c r="P668" s="69"/>
      <c r="Q668" s="69"/>
      <c r="R668" s="69"/>
    </row>
    <row r="669" spans="1:18" s="24" customFormat="1" ht="26.1" customHeight="1">
      <c r="A669" s="176"/>
      <c r="B669" s="176"/>
      <c r="K669" s="69"/>
      <c r="L669" s="69"/>
      <c r="M669" s="69"/>
      <c r="N669" s="69"/>
      <c r="O669" s="69"/>
      <c r="P669" s="69"/>
      <c r="Q669" s="69"/>
      <c r="R669" s="69"/>
    </row>
    <row r="670" spans="1:18" s="69" customFormat="1" ht="26.1" customHeight="1">
      <c r="A670" s="176"/>
      <c r="B670" s="176"/>
      <c r="C670" s="24"/>
      <c r="D670" s="24"/>
      <c r="E670" s="24"/>
      <c r="F670" s="24"/>
      <c r="G670" s="24"/>
      <c r="H670" s="24"/>
      <c r="I670" s="24"/>
      <c r="J670" s="24"/>
    </row>
    <row r="671" spans="1:18" s="24" customFormat="1" ht="26.1" customHeight="1">
      <c r="A671" s="176"/>
      <c r="B671" s="177"/>
      <c r="I671" s="123"/>
      <c r="J671" s="123"/>
      <c r="K671" s="88"/>
      <c r="L671" s="88"/>
      <c r="M671" s="69"/>
      <c r="N671" s="69"/>
      <c r="O671" s="69"/>
      <c r="P671" s="69"/>
      <c r="Q671" s="69"/>
      <c r="R671" s="69"/>
    </row>
    <row r="672" spans="1:18" s="69" customFormat="1" ht="26.1" customHeight="1">
      <c r="A672" s="176"/>
      <c r="B672" s="177"/>
      <c r="C672" s="24"/>
      <c r="D672" s="24"/>
      <c r="E672" s="24"/>
      <c r="F672" s="24"/>
      <c r="G672" s="24"/>
      <c r="H672" s="24"/>
      <c r="I672" s="123"/>
      <c r="J672" s="123"/>
      <c r="K672" s="123"/>
      <c r="L672" s="123"/>
      <c r="M672" s="24"/>
      <c r="N672" s="24"/>
      <c r="O672" s="24"/>
      <c r="P672" s="24"/>
      <c r="Q672" s="24"/>
      <c r="R672" s="24"/>
    </row>
    <row r="673" spans="1:18" s="69" customFormat="1" ht="26.1" customHeight="1">
      <c r="A673" s="176"/>
      <c r="B673" s="177"/>
      <c r="C673" s="24"/>
      <c r="D673" s="24"/>
      <c r="E673" s="24"/>
      <c r="F673" s="24"/>
      <c r="G673" s="24"/>
      <c r="H673" s="24"/>
      <c r="I673" s="123"/>
      <c r="J673" s="123"/>
      <c r="K673" s="88"/>
      <c r="L673" s="88"/>
    </row>
    <row r="674" spans="1:18" s="69" customFormat="1" ht="26.1" customHeight="1">
      <c r="A674" s="176"/>
      <c r="B674" s="177"/>
      <c r="C674" s="24"/>
      <c r="D674" s="24"/>
      <c r="E674" s="24"/>
      <c r="F674" s="24"/>
      <c r="G674" s="24"/>
      <c r="H674" s="24"/>
      <c r="I674" s="123"/>
      <c r="J674" s="123"/>
      <c r="K674" s="88"/>
      <c r="L674" s="88"/>
    </row>
    <row r="675" spans="1:18" s="24" customFormat="1" ht="26.1" customHeight="1">
      <c r="A675" s="201"/>
      <c r="B675" s="202"/>
      <c r="C675" s="123"/>
      <c r="D675" s="123"/>
      <c r="E675" s="123"/>
      <c r="F675" s="123"/>
      <c r="G675" s="123"/>
      <c r="H675" s="123"/>
      <c r="K675" s="69"/>
      <c r="L675" s="69"/>
      <c r="M675" s="69"/>
      <c r="N675" s="69"/>
      <c r="O675" s="69"/>
      <c r="P675" s="69"/>
      <c r="Q675" s="69"/>
      <c r="R675" s="69"/>
    </row>
    <row r="676" spans="1:18" s="69" customFormat="1" ht="26.1" customHeight="1">
      <c r="A676" s="201"/>
      <c r="B676" s="201"/>
      <c r="C676" s="123"/>
      <c r="D676" s="123"/>
      <c r="E676" s="123"/>
      <c r="F676" s="123"/>
      <c r="G676" s="123"/>
      <c r="H676" s="123"/>
      <c r="I676" s="24"/>
      <c r="J676" s="24"/>
      <c r="K676" s="24"/>
      <c r="L676" s="24"/>
      <c r="M676" s="24"/>
      <c r="N676" s="24"/>
      <c r="O676" s="24"/>
      <c r="P676" s="24"/>
      <c r="Q676" s="24"/>
      <c r="R676" s="24"/>
    </row>
    <row r="677" spans="1:18" s="24" customFormat="1" ht="26.1" customHeight="1">
      <c r="A677" s="201"/>
      <c r="B677" s="202"/>
      <c r="C677" s="123"/>
      <c r="D677" s="123"/>
      <c r="E677" s="123"/>
      <c r="F677" s="123"/>
      <c r="G677" s="123"/>
      <c r="H677" s="123"/>
      <c r="K677" s="69"/>
      <c r="L677" s="69"/>
      <c r="M677" s="69"/>
      <c r="N677" s="69"/>
      <c r="O677" s="69"/>
      <c r="P677" s="69"/>
      <c r="Q677" s="69"/>
      <c r="R677" s="69"/>
    </row>
    <row r="678" spans="1:18" s="69" customFormat="1" ht="30.75" customHeight="1">
      <c r="A678" s="201"/>
      <c r="B678" s="202"/>
      <c r="C678" s="123"/>
      <c r="D678" s="123"/>
      <c r="E678" s="123"/>
      <c r="F678" s="123"/>
      <c r="G678" s="123"/>
      <c r="H678" s="123"/>
      <c r="I678" s="24"/>
      <c r="J678" s="24"/>
    </row>
    <row r="679" spans="1:18" s="69" customFormat="1" ht="26.1" customHeight="1">
      <c r="A679" s="176"/>
      <c r="B679" s="177"/>
      <c r="C679" s="24"/>
      <c r="D679" s="24"/>
      <c r="E679" s="24"/>
      <c r="F679" s="24"/>
      <c r="G679" s="24"/>
      <c r="H679" s="24"/>
      <c r="I679" s="24"/>
      <c r="J679" s="24"/>
    </row>
    <row r="680" spans="1:18" s="69" customFormat="1" ht="26.1" customHeight="1">
      <c r="A680" s="176"/>
      <c r="B680" s="176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</row>
    <row r="681" spans="1:18" s="24" customFormat="1" ht="26.1" customHeight="1">
      <c r="A681" s="176"/>
      <c r="B681" s="177"/>
      <c r="K681" s="69"/>
      <c r="L681" s="69"/>
      <c r="M681" s="69"/>
      <c r="N681" s="69"/>
      <c r="O681" s="69"/>
      <c r="P681" s="69"/>
      <c r="Q681" s="69"/>
      <c r="R681" s="69"/>
    </row>
    <row r="682" spans="1:18" s="24" customFormat="1" ht="26.1" customHeight="1">
      <c r="A682" s="176"/>
      <c r="B682" s="177"/>
    </row>
    <row r="683" spans="1:18" s="24" customFormat="1" ht="26.1" customHeight="1">
      <c r="A683" s="176"/>
      <c r="B683" s="177"/>
    </row>
    <row r="684" spans="1:18" s="69" customFormat="1" ht="26.1" customHeight="1">
      <c r="A684" s="176"/>
      <c r="B684" s="176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</row>
    <row r="685" spans="1:18" s="24" customFormat="1" ht="26.1" customHeight="1">
      <c r="A685" s="176"/>
      <c r="B685" s="177"/>
      <c r="K685" s="69"/>
      <c r="L685" s="69"/>
      <c r="M685" s="69"/>
      <c r="N685" s="69"/>
      <c r="O685" s="69"/>
      <c r="P685" s="69"/>
      <c r="Q685" s="69"/>
      <c r="R685" s="69"/>
    </row>
    <row r="686" spans="1:18" s="69" customFormat="1" ht="26.1" customHeight="1">
      <c r="A686" s="228"/>
      <c r="B686" s="228"/>
      <c r="C686" s="24"/>
      <c r="D686" s="24"/>
      <c r="E686" s="24"/>
      <c r="F686" s="24"/>
      <c r="G686" s="24"/>
      <c r="H686" s="24"/>
      <c r="I686" s="229"/>
      <c r="J686" s="229"/>
      <c r="K686" s="229"/>
      <c r="L686" s="229"/>
      <c r="M686" s="229"/>
      <c r="N686" s="229"/>
      <c r="O686" s="24"/>
      <c r="P686" s="24"/>
      <c r="Q686" s="24"/>
      <c r="R686" s="24"/>
    </row>
    <row r="687" spans="1:18" s="69" customFormat="1" ht="26.1" customHeight="1">
      <c r="A687" s="176"/>
      <c r="B687" s="176"/>
      <c r="C687" s="24"/>
      <c r="D687" s="24"/>
      <c r="E687" s="24"/>
      <c r="F687" s="24"/>
      <c r="G687" s="24"/>
      <c r="H687" s="24"/>
      <c r="I687" s="230"/>
      <c r="J687" s="230"/>
      <c r="K687" s="231"/>
      <c r="L687" s="231"/>
      <c r="M687" s="231"/>
      <c r="N687" s="231"/>
    </row>
    <row r="688" spans="1:18" s="69" customFormat="1" ht="26.1" customHeight="1">
      <c r="A688" s="176"/>
      <c r="B688" s="176"/>
      <c r="C688" s="24"/>
      <c r="D688" s="24"/>
      <c r="E688" s="24"/>
      <c r="F688" s="24"/>
      <c r="G688" s="24"/>
      <c r="H688" s="24"/>
      <c r="I688" s="188"/>
      <c r="J688" s="188"/>
      <c r="K688" s="232"/>
      <c r="L688" s="232"/>
      <c r="M688" s="189"/>
      <c r="N688" s="189"/>
    </row>
    <row r="689" spans="1:25" s="69" customFormat="1" ht="26.1" customHeight="1">
      <c r="A689" s="176"/>
      <c r="B689" s="177"/>
      <c r="C689" s="24"/>
      <c r="D689" s="24"/>
      <c r="E689" s="24"/>
      <c r="F689" s="24"/>
      <c r="G689" s="24"/>
      <c r="H689" s="24"/>
      <c r="I689" s="188"/>
      <c r="J689" s="188"/>
      <c r="K689" s="232"/>
      <c r="L689" s="232"/>
      <c r="M689" s="189"/>
      <c r="N689" s="189"/>
    </row>
    <row r="690" spans="1:25" s="24" customFormat="1" ht="26.1" customHeight="1">
      <c r="A690" s="176"/>
      <c r="B690" s="176"/>
      <c r="C690" s="233"/>
      <c r="D690" s="233"/>
      <c r="E690" s="211"/>
      <c r="F690" s="234"/>
      <c r="G690" s="235"/>
      <c r="H690" s="229"/>
      <c r="I690" s="176"/>
      <c r="J690" s="176"/>
      <c r="K690" s="201"/>
      <c r="L690" s="201"/>
      <c r="M690" s="176"/>
      <c r="N690" s="176"/>
    </row>
    <row r="691" spans="1:25" s="69" customFormat="1" ht="26.1" customHeight="1">
      <c r="A691" s="176"/>
      <c r="B691" s="177"/>
      <c r="C691" s="230"/>
      <c r="D691" s="230"/>
      <c r="E691" s="230"/>
      <c r="F691" s="230"/>
      <c r="G691" s="230"/>
      <c r="H691" s="230"/>
      <c r="I691" s="172"/>
      <c r="J691" s="172"/>
      <c r="K691" s="173"/>
      <c r="L691" s="173"/>
      <c r="M691" s="173"/>
      <c r="N691" s="173"/>
    </row>
    <row r="692" spans="1:25" s="24" customFormat="1" ht="26.1" customHeight="1">
      <c r="A692" s="176"/>
      <c r="B692" s="177"/>
      <c r="C692" s="230"/>
      <c r="D692" s="230"/>
      <c r="E692" s="236"/>
      <c r="F692" s="237"/>
      <c r="G692" s="237"/>
      <c r="H692" s="188"/>
      <c r="I692" s="170"/>
      <c r="J692" s="170"/>
      <c r="K692" s="172"/>
      <c r="L692" s="172"/>
      <c r="M692" s="170"/>
      <c r="N692" s="170"/>
    </row>
    <row r="693" spans="1:25" ht="26.1" customHeight="1">
      <c r="A693" s="176"/>
      <c r="B693" s="177"/>
      <c r="C693" s="230"/>
      <c r="D693" s="230"/>
      <c r="E693" s="236"/>
      <c r="F693" s="237"/>
      <c r="G693" s="237"/>
      <c r="H693" s="188"/>
      <c r="I693" s="170"/>
      <c r="J693" s="170"/>
      <c r="K693" s="173"/>
      <c r="L693" s="173"/>
      <c r="M693" s="171"/>
      <c r="N693" s="171"/>
      <c r="O693" s="69"/>
      <c r="P693" s="69"/>
      <c r="Q693" s="69"/>
      <c r="R693" s="69"/>
    </row>
    <row r="694" spans="1:25" s="69" customFormat="1" ht="26.1" customHeight="1">
      <c r="A694" s="176"/>
      <c r="B694" s="176"/>
      <c r="C694" s="230"/>
      <c r="D694" s="230"/>
      <c r="E694" s="238"/>
      <c r="F694" s="237"/>
      <c r="G694" s="237"/>
      <c r="H694" s="176"/>
      <c r="I694" s="172"/>
      <c r="J694" s="172"/>
      <c r="K694" s="173"/>
      <c r="L694" s="173"/>
      <c r="M694" s="173"/>
      <c r="N694" s="173"/>
    </row>
    <row r="695" spans="1:25" s="69" customFormat="1" ht="26.1" customHeight="1">
      <c r="A695" s="176"/>
      <c r="B695" s="177"/>
      <c r="C695" s="227"/>
      <c r="D695" s="227"/>
      <c r="E695" s="239"/>
      <c r="F695" s="237"/>
      <c r="G695" s="237"/>
      <c r="H695" s="172"/>
      <c r="I695" s="170"/>
      <c r="J695" s="170"/>
      <c r="K695" s="173"/>
      <c r="L695" s="173"/>
      <c r="M695" s="171"/>
      <c r="N695" s="171"/>
      <c r="S695" s="213"/>
      <c r="T695" s="213"/>
      <c r="U695" s="213"/>
      <c r="V695" s="213"/>
      <c r="W695" s="213"/>
      <c r="X695" s="214"/>
      <c r="Y695" s="214"/>
    </row>
    <row r="696" spans="1:25" s="69" customFormat="1" ht="26.1" customHeight="1">
      <c r="A696" s="176"/>
      <c r="B696" s="176"/>
      <c r="C696" s="227"/>
      <c r="D696" s="227"/>
      <c r="E696" s="239"/>
      <c r="F696" s="237"/>
      <c r="G696" s="237"/>
      <c r="H696" s="170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15"/>
      <c r="T696" s="215"/>
      <c r="U696" s="215"/>
      <c r="V696" s="215"/>
      <c r="W696" s="215"/>
      <c r="X696" s="214"/>
      <c r="Y696" s="214"/>
    </row>
    <row r="697" spans="1:25" s="69" customFormat="1" ht="26.1" customHeight="1">
      <c r="A697" s="176"/>
      <c r="B697" s="177"/>
      <c r="C697" s="230"/>
      <c r="D697" s="230"/>
      <c r="E697" s="236"/>
      <c r="F697" s="240"/>
      <c r="G697" s="240"/>
      <c r="H697" s="170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25"/>
      <c r="T697" s="244"/>
      <c r="U697" s="215"/>
      <c r="V697" s="215"/>
      <c r="W697" s="215"/>
      <c r="X697" s="214"/>
      <c r="Y697" s="214"/>
    </row>
    <row r="698" spans="1:25" s="69" customFormat="1" ht="26.1" customHeight="1">
      <c r="A698" s="176"/>
      <c r="B698" s="177"/>
      <c r="C698" s="227"/>
      <c r="D698" s="227"/>
      <c r="E698" s="241"/>
      <c r="F698" s="240"/>
      <c r="G698" s="240"/>
      <c r="H698" s="172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25"/>
      <c r="T698" s="244"/>
      <c r="U698" s="215"/>
      <c r="V698" s="215"/>
      <c r="W698" s="215"/>
      <c r="X698" s="214"/>
      <c r="Y698" s="214"/>
    </row>
    <row r="699" spans="1:25" s="69" customFormat="1" ht="26.1" customHeight="1">
      <c r="A699" s="176"/>
      <c r="B699" s="177"/>
      <c r="C699" s="230"/>
      <c r="D699" s="230"/>
      <c r="E699" s="238"/>
      <c r="F699" s="242"/>
      <c r="G699" s="242"/>
      <c r="H699" s="170"/>
      <c r="I699" s="24"/>
      <c r="J699" s="24"/>
      <c r="S699" s="225"/>
      <c r="T699" s="244"/>
      <c r="U699" s="215"/>
      <c r="V699" s="215"/>
      <c r="W699" s="215"/>
      <c r="X699" s="214"/>
      <c r="Y699" s="214"/>
    </row>
    <row r="700" spans="1:25" s="24" customFormat="1" ht="26.1" customHeight="1">
      <c r="A700" s="176"/>
      <c r="B700" s="176"/>
      <c r="S700" s="227"/>
      <c r="T700" s="237"/>
      <c r="U700" s="216"/>
      <c r="V700" s="216"/>
      <c r="W700" s="216"/>
      <c r="X700" s="217"/>
      <c r="Y700" s="217"/>
    </row>
    <row r="701" spans="1:25" s="69" customFormat="1" ht="26.1" customHeight="1">
      <c r="A701" s="176"/>
      <c r="B701" s="176"/>
      <c r="C701" s="24"/>
      <c r="D701" s="24"/>
      <c r="E701" s="24"/>
      <c r="F701" s="24"/>
      <c r="G701" s="24"/>
      <c r="H701" s="24"/>
      <c r="I701" s="24"/>
      <c r="J701" s="24"/>
      <c r="S701" s="225"/>
      <c r="T701" s="244"/>
      <c r="U701" s="215"/>
      <c r="V701" s="215"/>
      <c r="W701" s="215"/>
      <c r="X701" s="214"/>
      <c r="Y701" s="214"/>
    </row>
    <row r="702" spans="1:25" s="24" customFormat="1" ht="26.1" customHeight="1">
      <c r="A702" s="176"/>
      <c r="B702" s="176"/>
      <c r="K702" s="69"/>
      <c r="L702" s="69"/>
      <c r="M702" s="69"/>
      <c r="N702" s="69"/>
      <c r="O702" s="69"/>
      <c r="P702" s="69"/>
      <c r="Q702" s="69"/>
      <c r="R702" s="69"/>
      <c r="S702" s="216"/>
      <c r="T702" s="216"/>
      <c r="U702" s="216"/>
      <c r="V702" s="216"/>
      <c r="W702" s="216"/>
      <c r="X702" s="217"/>
      <c r="Y702" s="217"/>
    </row>
    <row r="703" spans="1:25" s="69" customFormat="1" ht="26.1" customHeight="1">
      <c r="A703" s="176"/>
      <c r="B703" s="177"/>
      <c r="C703" s="24"/>
      <c r="D703" s="24"/>
      <c r="E703" s="24"/>
      <c r="F703" s="24"/>
      <c r="G703" s="24"/>
      <c r="H703" s="24"/>
      <c r="I703" s="24"/>
      <c r="J703" s="24"/>
      <c r="S703" s="215"/>
      <c r="T703" s="215"/>
      <c r="U703" s="215"/>
      <c r="V703" s="215"/>
      <c r="W703" s="215"/>
      <c r="X703" s="214"/>
      <c r="Y703" s="214"/>
    </row>
    <row r="704" spans="1:25" s="69" customFormat="1" ht="42" customHeight="1">
      <c r="A704" s="176"/>
      <c r="B704" s="176"/>
      <c r="C704" s="24"/>
      <c r="D704" s="24"/>
      <c r="E704" s="24"/>
      <c r="F704" s="24"/>
      <c r="G704" s="24"/>
      <c r="H704" s="24"/>
      <c r="I704" s="24"/>
      <c r="J704" s="24"/>
    </row>
    <row r="705" spans="1:23" s="69" customFormat="1" ht="36.75" customHeight="1">
      <c r="A705" s="176"/>
      <c r="B705" s="177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88"/>
      <c r="T705" s="88"/>
      <c r="U705" s="88"/>
      <c r="V705" s="88"/>
      <c r="W705" s="88"/>
    </row>
    <row r="706" spans="1:23" s="69" customFormat="1" ht="26.1" customHeight="1">
      <c r="A706" s="176"/>
      <c r="B706" s="177"/>
      <c r="C706" s="24"/>
      <c r="D706" s="24"/>
      <c r="E706" s="24"/>
      <c r="F706" s="24"/>
      <c r="G706" s="24"/>
      <c r="H706" s="24"/>
      <c r="I706" s="24"/>
      <c r="J706" s="24"/>
    </row>
    <row r="707" spans="1:23" s="24" customFormat="1" ht="26.1" customHeight="1">
      <c r="A707" s="176"/>
      <c r="B707" s="177"/>
    </row>
    <row r="708" spans="1:23" s="69" customFormat="1" ht="26.1" customHeight="1">
      <c r="A708" s="176"/>
      <c r="B708" s="177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</row>
    <row r="709" spans="1:23" s="24" customFormat="1" ht="26.1" customHeight="1">
      <c r="A709" s="170"/>
      <c r="B709" s="170"/>
      <c r="K709" s="69"/>
      <c r="L709" s="69"/>
      <c r="M709" s="69"/>
      <c r="N709" s="69"/>
      <c r="O709" s="69"/>
      <c r="P709" s="69"/>
      <c r="Q709" s="69"/>
      <c r="R709" s="69"/>
    </row>
    <row r="710" spans="1:23" s="24" customFormat="1" ht="26.1" customHeight="1">
      <c r="A710" s="170"/>
      <c r="B710" s="171"/>
      <c r="K710" s="1"/>
      <c r="L710" s="1"/>
      <c r="M710" s="1"/>
      <c r="N710" s="213"/>
      <c r="O710" s="212"/>
      <c r="P710" s="212"/>
      <c r="Q710" s="212"/>
      <c r="R710" s="223"/>
    </row>
    <row r="711" spans="1:23" s="69" customFormat="1" ht="26.1" customHeight="1">
      <c r="A711" s="199"/>
      <c r="B711" s="199"/>
      <c r="C711" s="24"/>
      <c r="D711" s="24"/>
      <c r="E711" s="24"/>
      <c r="F711" s="24"/>
      <c r="G711" s="24"/>
      <c r="H711" s="24"/>
      <c r="I711" s="24"/>
      <c r="J711" s="24"/>
      <c r="K711" s="243"/>
      <c r="L711" s="244"/>
      <c r="M711" s="244"/>
      <c r="N711" s="215"/>
      <c r="O711" s="215"/>
      <c r="P711" s="215"/>
      <c r="Q711" s="215"/>
      <c r="R711" s="215"/>
    </row>
    <row r="712" spans="1:23" s="69" customFormat="1" ht="26.1" customHeight="1">
      <c r="A712" s="199"/>
      <c r="B712" s="199"/>
      <c r="C712" s="24"/>
      <c r="D712" s="24"/>
      <c r="E712" s="24"/>
      <c r="F712" s="24"/>
      <c r="G712" s="24"/>
      <c r="H712" s="24"/>
      <c r="I712" s="24"/>
      <c r="J712" s="24"/>
      <c r="K712" s="243"/>
      <c r="L712" s="244"/>
      <c r="M712" s="244"/>
      <c r="N712" s="215"/>
      <c r="O712" s="215"/>
      <c r="P712" s="224"/>
      <c r="Q712" s="224"/>
      <c r="R712" s="225"/>
    </row>
    <row r="713" spans="1:23" s="69" customFormat="1" ht="26.1" customHeight="1">
      <c r="A713" s="203"/>
      <c r="B713" s="204"/>
      <c r="C713" s="24"/>
      <c r="D713" s="24"/>
      <c r="E713" s="24"/>
      <c r="F713" s="24"/>
      <c r="G713" s="24"/>
      <c r="H713" s="24"/>
      <c r="I713" s="24"/>
      <c r="J713" s="24"/>
      <c r="K713" s="243"/>
      <c r="L713" s="244"/>
      <c r="M713" s="244"/>
      <c r="N713" s="215"/>
      <c r="O713" s="215"/>
      <c r="P713" s="224"/>
      <c r="Q713" s="224"/>
      <c r="R713" s="225"/>
    </row>
    <row r="714" spans="1:23" s="69" customFormat="1" ht="26.1" customHeight="1">
      <c r="A714" s="203"/>
      <c r="B714" s="204"/>
      <c r="C714" s="24"/>
      <c r="D714" s="24"/>
      <c r="E714" s="24"/>
      <c r="F714" s="24"/>
      <c r="G714" s="24"/>
      <c r="H714" s="24"/>
      <c r="I714" s="24"/>
      <c r="J714" s="24"/>
      <c r="K714" s="243"/>
      <c r="L714" s="244"/>
      <c r="M714" s="244"/>
      <c r="N714" s="215"/>
      <c r="O714" s="215"/>
      <c r="P714" s="224"/>
      <c r="Q714" s="224"/>
      <c r="R714" s="225"/>
    </row>
    <row r="715" spans="1:23" s="24" customFormat="1" ht="26.1" customHeight="1">
      <c r="A715" s="176"/>
      <c r="B715" s="177"/>
      <c r="K715" s="241"/>
      <c r="L715" s="237"/>
      <c r="M715" s="237"/>
      <c r="N715" s="216"/>
      <c r="O715" s="216"/>
      <c r="P715" s="226"/>
      <c r="Q715" s="226"/>
      <c r="R715" s="227"/>
    </row>
    <row r="716" spans="1:23" s="69" customFormat="1" ht="26.1" customHeight="1">
      <c r="A716" s="176"/>
      <c r="B716" s="177"/>
      <c r="C716" s="24"/>
      <c r="D716" s="24"/>
      <c r="E716" s="24"/>
      <c r="F716" s="24"/>
      <c r="G716" s="24"/>
      <c r="H716" s="24"/>
      <c r="I716" s="24"/>
      <c r="J716" s="24"/>
      <c r="K716" s="243"/>
      <c r="L716" s="244"/>
      <c r="M716" s="244"/>
      <c r="N716" s="215"/>
      <c r="O716" s="215"/>
      <c r="P716" s="224"/>
      <c r="Q716" s="224"/>
      <c r="R716" s="225"/>
    </row>
    <row r="717" spans="1:23" s="73" customFormat="1" ht="26.1" customHeight="1">
      <c r="A717" s="176"/>
      <c r="B717" s="177"/>
      <c r="C717" s="24"/>
      <c r="D717" s="24"/>
      <c r="E717" s="24"/>
      <c r="F717" s="24"/>
      <c r="G717" s="24"/>
      <c r="H717" s="24"/>
      <c r="I717" s="24"/>
      <c r="J717" s="24"/>
      <c r="K717" s="241"/>
      <c r="L717" s="237"/>
      <c r="M717" s="237"/>
      <c r="N717" s="216"/>
      <c r="O717" s="216"/>
      <c r="P717" s="216"/>
      <c r="Q717" s="216"/>
      <c r="R717" s="216"/>
    </row>
    <row r="718" spans="1:23" s="69" customFormat="1" ht="26.1" customHeight="1">
      <c r="A718" s="176"/>
      <c r="B718" s="177"/>
      <c r="C718" s="24"/>
      <c r="D718" s="24"/>
      <c r="E718" s="24"/>
      <c r="F718" s="24"/>
      <c r="G718" s="24"/>
      <c r="H718" s="24"/>
      <c r="I718" s="24"/>
      <c r="J718" s="24"/>
      <c r="K718" s="243"/>
      <c r="L718" s="244"/>
      <c r="M718" s="244"/>
      <c r="N718" s="215"/>
      <c r="O718" s="215"/>
      <c r="P718" s="215"/>
      <c r="Q718" s="215"/>
      <c r="R718" s="215"/>
    </row>
    <row r="719" spans="1:23" s="69" customFormat="1" ht="26.1" customHeight="1">
      <c r="A719" s="176"/>
      <c r="B719" s="176"/>
      <c r="C719" s="24"/>
      <c r="D719" s="24"/>
      <c r="E719" s="24"/>
      <c r="F719" s="24"/>
      <c r="G719" s="24"/>
      <c r="H719" s="24"/>
      <c r="I719" s="24"/>
      <c r="J719" s="24"/>
    </row>
    <row r="720" spans="1:23" s="69" customFormat="1" ht="41.25" customHeight="1">
      <c r="A720" s="176"/>
      <c r="B720" s="177"/>
      <c r="C720" s="24"/>
      <c r="D720" s="24"/>
      <c r="E720" s="24"/>
      <c r="F720" s="24"/>
      <c r="G720" s="24"/>
      <c r="H720" s="24"/>
      <c r="I720" s="24"/>
      <c r="J720" s="24"/>
      <c r="K720" s="88"/>
      <c r="L720" s="88"/>
      <c r="M720" s="88"/>
      <c r="N720" s="88"/>
      <c r="O720" s="88"/>
      <c r="P720" s="88"/>
      <c r="Q720" s="88"/>
      <c r="R720" s="88"/>
    </row>
    <row r="721" spans="1:18" s="24" customFormat="1" ht="26.1" customHeight="1">
      <c r="A721" s="176"/>
      <c r="B721" s="176"/>
      <c r="K721" s="69"/>
      <c r="L721" s="69"/>
      <c r="M721" s="69"/>
      <c r="N721" s="69"/>
      <c r="O721" s="69"/>
      <c r="P721" s="69"/>
      <c r="Q721" s="69"/>
      <c r="R721" s="69"/>
    </row>
    <row r="722" spans="1:18" s="24" customFormat="1" ht="26.1" customHeight="1">
      <c r="A722" s="176"/>
      <c r="B722" s="177"/>
      <c r="K722" s="22" t="e">
        <f>#REF!</f>
        <v>#REF!</v>
      </c>
    </row>
    <row r="723" spans="1:18" s="24" customFormat="1" ht="26.1" customHeight="1">
      <c r="A723" s="245"/>
      <c r="B723" s="246"/>
      <c r="K723" s="69"/>
      <c r="L723" s="69"/>
      <c r="M723" s="69"/>
      <c r="N723" s="69"/>
      <c r="O723" s="69"/>
      <c r="P723" s="69"/>
      <c r="Q723" s="69"/>
      <c r="R723" s="69"/>
    </row>
    <row r="724" spans="1:18" s="24" customFormat="1" ht="26.1" customHeight="1">
      <c r="A724" s="245"/>
      <c r="B724" s="246"/>
    </row>
    <row r="725" spans="1:18" s="175" customFormat="1" ht="26.1" customHeight="1">
      <c r="A725" s="245"/>
      <c r="B725" s="246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</row>
    <row r="726" spans="1:18" s="24" customFormat="1" ht="26.1" customHeight="1">
      <c r="A726" s="245"/>
      <c r="B726" s="245"/>
      <c r="K726" s="69"/>
      <c r="L726" s="69"/>
      <c r="M726" s="69"/>
      <c r="N726" s="69"/>
      <c r="O726" s="69"/>
      <c r="P726" s="69"/>
      <c r="Q726" s="69"/>
      <c r="R726" s="69"/>
    </row>
    <row r="727" spans="1:18" s="69" customFormat="1" ht="26.1" customHeight="1">
      <c r="A727" s="245"/>
      <c r="B727" s="246"/>
      <c r="C727" s="24"/>
      <c r="D727" s="24"/>
      <c r="E727" s="24"/>
      <c r="F727" s="24"/>
      <c r="G727" s="24"/>
      <c r="H727" s="24"/>
      <c r="I727" s="24"/>
      <c r="J727" s="24"/>
    </row>
    <row r="728" spans="1:18" s="69" customFormat="1" ht="26.1" customHeight="1">
      <c r="A728" s="245"/>
      <c r="B728" s="245"/>
      <c r="C728" s="24"/>
      <c r="D728" s="24"/>
      <c r="E728" s="24"/>
      <c r="F728" s="24"/>
      <c r="G728" s="24"/>
      <c r="H728" s="24"/>
      <c r="I728" s="24"/>
      <c r="J728" s="24"/>
    </row>
    <row r="729" spans="1:18" s="69" customFormat="1" ht="26.1" customHeight="1">
      <c r="A729" s="245"/>
      <c r="B729" s="245"/>
      <c r="C729" s="24"/>
      <c r="D729" s="24"/>
      <c r="E729" s="24"/>
      <c r="F729" s="24"/>
      <c r="G729" s="24"/>
      <c r="H729" s="24"/>
      <c r="I729" s="24"/>
      <c r="J729" s="24"/>
    </row>
    <row r="730" spans="1:18" s="69" customFormat="1" ht="26.1" customHeight="1">
      <c r="A730" s="245"/>
      <c r="B730" s="246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</row>
    <row r="731" spans="1:18" s="69" customFormat="1" ht="26.1" customHeight="1">
      <c r="A731" s="245"/>
      <c r="B731" s="246"/>
      <c r="C731" s="24"/>
      <c r="D731" s="24"/>
      <c r="E731" s="24"/>
      <c r="F731" s="24"/>
      <c r="G731" s="24"/>
      <c r="H731" s="24"/>
      <c r="I731" s="24"/>
      <c r="J731" s="24"/>
    </row>
    <row r="732" spans="1:18" s="24" customFormat="1" ht="26.1" customHeight="1">
      <c r="A732" s="245"/>
      <c r="B732" s="246"/>
      <c r="K732" s="73"/>
      <c r="L732" s="73"/>
      <c r="M732" s="73"/>
      <c r="N732" s="73"/>
      <c r="O732" s="73"/>
      <c r="P732" s="73"/>
      <c r="Q732" s="73"/>
      <c r="R732" s="73"/>
    </row>
    <row r="733" spans="1:18" s="69" customFormat="1" ht="26.1" customHeight="1">
      <c r="A733" s="245"/>
      <c r="B733" s="246"/>
      <c r="C733" s="24"/>
      <c r="D733" s="24"/>
      <c r="E733" s="24"/>
      <c r="F733" s="24"/>
      <c r="G733" s="24"/>
      <c r="H733" s="24"/>
      <c r="I733" s="24"/>
      <c r="J733" s="24"/>
    </row>
    <row r="734" spans="1:18" s="69" customFormat="1" ht="26.1" customHeight="1">
      <c r="A734" s="245"/>
      <c r="B734" s="245"/>
      <c r="C734" s="24"/>
      <c r="D734" s="24"/>
      <c r="E734" s="24"/>
      <c r="F734" s="24"/>
      <c r="G734" s="24"/>
      <c r="H734" s="24"/>
      <c r="I734" s="24"/>
      <c r="J734" s="24"/>
    </row>
    <row r="735" spans="1:18" s="24" customFormat="1" ht="26.1" customHeight="1">
      <c r="A735" s="245"/>
      <c r="B735" s="246"/>
      <c r="K735" s="69"/>
      <c r="L735" s="69"/>
      <c r="M735" s="69"/>
      <c r="N735" s="69"/>
      <c r="O735" s="69"/>
      <c r="P735" s="69"/>
      <c r="Q735" s="69"/>
      <c r="R735" s="69"/>
    </row>
    <row r="736" spans="1:18" s="69" customFormat="1" ht="26.1" customHeight="1">
      <c r="A736" s="247"/>
      <c r="B736" s="248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</row>
    <row r="737" spans="1:18" s="69" customFormat="1" ht="26.1" customHeight="1">
      <c r="A737" s="245"/>
      <c r="B737" s="246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</row>
    <row r="738" spans="1:18" s="69" customFormat="1" ht="26.1" customHeight="1">
      <c r="A738" s="245"/>
      <c r="B738" s="246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</row>
    <row r="739" spans="1:18" s="69" customFormat="1" ht="26.1" customHeight="1">
      <c r="A739" s="245"/>
      <c r="B739" s="246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</row>
    <row r="740" spans="1:18" s="73" customFormat="1" ht="26.1" customHeight="1">
      <c r="A740" s="245"/>
      <c r="B740" s="245"/>
      <c r="C740" s="24"/>
      <c r="D740" s="24"/>
      <c r="E740" s="24"/>
      <c r="F740" s="24"/>
      <c r="G740" s="24"/>
      <c r="H740" s="24"/>
      <c r="I740" s="24"/>
      <c r="J740" s="24"/>
      <c r="K740" s="175"/>
      <c r="L740" s="175"/>
      <c r="M740" s="175"/>
      <c r="N740" s="175"/>
      <c r="O740" s="175"/>
      <c r="P740" s="175"/>
      <c r="Q740" s="175"/>
      <c r="R740" s="175"/>
    </row>
    <row r="741" spans="1:18" s="24" customFormat="1" ht="26.1" customHeight="1">
      <c r="A741" s="245"/>
      <c r="B741" s="245"/>
    </row>
    <row r="742" spans="1:18" s="24" customFormat="1" ht="30.75" customHeight="1">
      <c r="A742" s="176"/>
      <c r="B742" s="176"/>
      <c r="K742" s="69"/>
      <c r="L742" s="69"/>
      <c r="M742" s="69"/>
      <c r="N742" s="69"/>
      <c r="O742" s="69"/>
      <c r="P742" s="69"/>
      <c r="Q742" s="69"/>
      <c r="R742" s="69"/>
    </row>
    <row r="743" spans="1:18" s="69" customFormat="1" ht="26.1" customHeight="1">
      <c r="A743" s="176"/>
      <c r="B743" s="176"/>
      <c r="C743" s="24"/>
      <c r="D743" s="24"/>
      <c r="E743" s="24"/>
      <c r="F743" s="24"/>
      <c r="G743" s="24"/>
      <c r="H743" s="24"/>
      <c r="I743" s="24"/>
      <c r="J743" s="24"/>
    </row>
    <row r="744" spans="1:18" s="24" customFormat="1" ht="26.1" customHeight="1">
      <c r="A744" s="176"/>
      <c r="B744" s="176"/>
      <c r="K744" s="69"/>
      <c r="L744" s="69"/>
      <c r="M744" s="69"/>
      <c r="N744" s="69"/>
      <c r="O744" s="69"/>
      <c r="P744" s="69"/>
      <c r="Q744" s="69"/>
      <c r="R744" s="69"/>
    </row>
    <row r="745" spans="1:18" s="69" customFormat="1" ht="26.1" customHeight="1">
      <c r="A745" s="176"/>
      <c r="B745" s="176"/>
      <c r="C745" s="24"/>
      <c r="D745" s="24"/>
      <c r="E745" s="24"/>
      <c r="F745" s="24"/>
      <c r="G745" s="24"/>
      <c r="H745" s="24"/>
      <c r="I745" s="24"/>
      <c r="J745" s="24"/>
    </row>
    <row r="746" spans="1:18" s="69" customFormat="1" ht="26.1" customHeight="1">
      <c r="A746" s="176"/>
      <c r="B746" s="177"/>
      <c r="C746" s="24"/>
      <c r="D746" s="24"/>
      <c r="E746" s="24"/>
      <c r="F746" s="24"/>
      <c r="G746" s="24"/>
      <c r="H746" s="24"/>
      <c r="I746" s="24"/>
      <c r="J746" s="24"/>
    </row>
    <row r="747" spans="1:18" s="24" customFormat="1" ht="26.1" customHeight="1">
      <c r="A747" s="176"/>
      <c r="B747" s="177"/>
    </row>
    <row r="748" spans="1:18" s="24" customFormat="1" ht="28.5" customHeight="1">
      <c r="A748" s="176"/>
      <c r="B748" s="177"/>
      <c r="K748" s="69"/>
      <c r="L748" s="69"/>
      <c r="M748" s="69"/>
      <c r="N748" s="69"/>
      <c r="O748" s="69"/>
      <c r="P748" s="69"/>
      <c r="Q748" s="69"/>
      <c r="R748" s="69"/>
    </row>
    <row r="749" spans="1:18" s="24" customFormat="1" ht="28.5" customHeight="1">
      <c r="A749" s="176"/>
      <c r="B749" s="177"/>
      <c r="K749" s="69"/>
      <c r="L749" s="69"/>
      <c r="M749" s="69"/>
      <c r="N749" s="69"/>
      <c r="O749" s="69"/>
      <c r="P749" s="69"/>
      <c r="Q749" s="69"/>
      <c r="R749" s="69"/>
    </row>
    <row r="750" spans="1:18" s="88" customFormat="1" ht="34.5" customHeight="1">
      <c r="A750" s="176"/>
      <c r="B750" s="177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</row>
    <row r="751" spans="1:18" s="69" customFormat="1" ht="26.1" customHeight="1">
      <c r="A751" s="176"/>
      <c r="B751" s="176"/>
      <c r="C751" s="24"/>
      <c r="D751" s="24"/>
      <c r="E751" s="24"/>
      <c r="F751" s="24"/>
      <c r="G751" s="24"/>
      <c r="H751" s="24"/>
      <c r="I751" s="24"/>
      <c r="J751" s="24"/>
    </row>
    <row r="752" spans="1:18" s="24" customFormat="1" ht="26.1" customHeight="1">
      <c r="A752" s="176"/>
      <c r="B752" s="177"/>
      <c r="K752" s="69"/>
      <c r="L752" s="69"/>
      <c r="M752" s="69"/>
      <c r="N752" s="69"/>
      <c r="O752" s="69"/>
      <c r="P752" s="69"/>
      <c r="Q752" s="69"/>
      <c r="R752" s="69"/>
    </row>
    <row r="753" spans="1:18" s="24" customFormat="1" ht="26.1" customHeight="1">
      <c r="A753" s="176"/>
      <c r="B753" s="177"/>
      <c r="K753" s="69"/>
      <c r="L753" s="69"/>
      <c r="M753" s="69"/>
      <c r="N753" s="69"/>
      <c r="O753" s="69"/>
      <c r="P753" s="69"/>
      <c r="Q753" s="69"/>
      <c r="R753" s="69"/>
    </row>
    <row r="754" spans="1:18" s="175" customFormat="1" ht="26.1" customHeight="1">
      <c r="A754" s="176"/>
      <c r="B754" s="176"/>
      <c r="C754" s="24"/>
      <c r="D754" s="24"/>
      <c r="E754" s="24"/>
      <c r="F754" s="24"/>
      <c r="G754" s="24"/>
      <c r="H754" s="24"/>
      <c r="I754" s="24"/>
      <c r="J754" s="24"/>
      <c r="K754" s="69"/>
      <c r="L754" s="69"/>
      <c r="M754" s="69"/>
      <c r="N754" s="69"/>
      <c r="O754" s="69"/>
      <c r="P754" s="69"/>
      <c r="Q754" s="69"/>
      <c r="R754" s="69"/>
    </row>
    <row r="755" spans="1:18" s="69" customFormat="1" ht="26.1" customHeight="1">
      <c r="A755" s="176"/>
      <c r="B755" s="177"/>
      <c r="C755" s="24"/>
      <c r="D755" s="24"/>
      <c r="E755" s="24"/>
      <c r="F755" s="24"/>
      <c r="G755" s="24"/>
      <c r="H755" s="24"/>
      <c r="I755" s="24"/>
      <c r="J755" s="24"/>
      <c r="K755" s="73"/>
      <c r="L755" s="73"/>
      <c r="M755" s="73"/>
      <c r="N755" s="73"/>
      <c r="O755" s="73"/>
      <c r="P755" s="73"/>
      <c r="Q755" s="73"/>
      <c r="R755" s="73"/>
    </row>
    <row r="756" spans="1:18" s="69" customFormat="1" ht="26.1" customHeight="1">
      <c r="A756" s="176"/>
      <c r="B756" s="177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</row>
    <row r="757" spans="1:18" s="24" customFormat="1" ht="26.1" customHeight="1">
      <c r="A757" s="176"/>
      <c r="B757" s="177"/>
    </row>
    <row r="758" spans="1:18" s="69" customFormat="1" ht="26.1" customHeight="1">
      <c r="A758" s="176"/>
      <c r="B758" s="177"/>
      <c r="C758" s="24"/>
      <c r="D758" s="24"/>
      <c r="E758" s="24"/>
      <c r="F758" s="24"/>
      <c r="G758" s="24"/>
      <c r="H758" s="24"/>
      <c r="I758" s="24"/>
      <c r="J758" s="24"/>
    </row>
    <row r="759" spans="1:18" s="24" customFormat="1" ht="26.1" customHeight="1">
      <c r="A759" s="176"/>
      <c r="B759" s="177"/>
    </row>
    <row r="760" spans="1:18" s="69" customFormat="1" ht="31.5" customHeight="1">
      <c r="A760" s="176"/>
      <c r="B760" s="176"/>
      <c r="C760" s="24"/>
      <c r="D760" s="24"/>
      <c r="E760" s="24"/>
      <c r="F760" s="24"/>
      <c r="G760" s="24"/>
      <c r="H760" s="24"/>
      <c r="I760" s="24"/>
      <c r="J760" s="24"/>
    </row>
    <row r="761" spans="1:18" s="69" customFormat="1" ht="26.1" customHeight="1">
      <c r="A761" s="176"/>
      <c r="B761" s="176"/>
      <c r="C761" s="24"/>
      <c r="D761" s="24"/>
      <c r="E761" s="24"/>
      <c r="F761" s="24"/>
      <c r="G761" s="24"/>
      <c r="H761" s="24"/>
      <c r="I761" s="24"/>
      <c r="J761" s="24"/>
    </row>
    <row r="762" spans="1:18" s="24" customFormat="1" ht="26.1" customHeight="1">
      <c r="A762" s="176"/>
      <c r="B762" s="177"/>
    </row>
    <row r="763" spans="1:18" s="69" customFormat="1" ht="26.1" customHeight="1">
      <c r="A763" s="176"/>
      <c r="B763" s="176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</row>
    <row r="764" spans="1:18" s="24" customFormat="1" ht="26.1" customHeight="1">
      <c r="A764" s="176"/>
      <c r="B764" s="177"/>
    </row>
    <row r="765" spans="1:18" s="69" customFormat="1" ht="26.1" customHeight="1">
      <c r="A765" s="176"/>
      <c r="B765" s="177"/>
      <c r="C765" s="24"/>
      <c r="D765" s="24"/>
      <c r="E765" s="24"/>
      <c r="F765" s="24"/>
      <c r="G765" s="24"/>
      <c r="H765" s="24"/>
      <c r="I765" s="24"/>
      <c r="J765" s="24"/>
      <c r="K765" s="88"/>
      <c r="L765" s="88"/>
      <c r="M765" s="88"/>
      <c r="N765" s="88"/>
      <c r="O765" s="88"/>
      <c r="P765" s="88"/>
      <c r="Q765" s="88"/>
      <c r="R765" s="88"/>
    </row>
    <row r="766" spans="1:18" s="69" customFormat="1" ht="26.1" customHeight="1">
      <c r="A766" s="176"/>
      <c r="B766" s="176"/>
      <c r="C766" s="24"/>
      <c r="D766" s="24"/>
      <c r="E766" s="24"/>
      <c r="F766" s="24"/>
      <c r="G766" s="24"/>
      <c r="H766" s="24"/>
      <c r="I766" s="24"/>
      <c r="J766" s="24"/>
    </row>
    <row r="767" spans="1:18" s="24" customFormat="1" ht="26.1" customHeight="1">
      <c r="A767" s="176"/>
      <c r="B767" s="176"/>
    </row>
    <row r="768" spans="1:18" s="69" customFormat="1" ht="40.5" customHeight="1">
      <c r="A768" s="176"/>
      <c r="B768" s="176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</row>
    <row r="769" spans="1:18" s="24" customFormat="1" ht="40.5" customHeight="1">
      <c r="A769" s="201"/>
      <c r="B769" s="202"/>
      <c r="K769" s="175"/>
      <c r="L769" s="175"/>
      <c r="M769" s="175"/>
      <c r="N769" s="175"/>
      <c r="O769" s="175"/>
      <c r="P769" s="175"/>
      <c r="Q769" s="175"/>
      <c r="R769" s="175"/>
    </row>
    <row r="770" spans="1:18" s="24" customFormat="1" ht="26.1" customHeight="1">
      <c r="A770" s="176"/>
      <c r="B770" s="177"/>
      <c r="K770" s="69"/>
      <c r="L770" s="69"/>
      <c r="M770" s="69"/>
      <c r="N770" s="69"/>
      <c r="O770" s="69"/>
      <c r="P770" s="69"/>
      <c r="Q770" s="69"/>
      <c r="R770" s="69"/>
    </row>
    <row r="771" spans="1:18" s="69" customFormat="1" ht="26.1" customHeight="1">
      <c r="A771" s="176"/>
      <c r="B771" s="176"/>
      <c r="C771" s="24"/>
      <c r="D771" s="24"/>
      <c r="E771" s="24"/>
      <c r="F771" s="24"/>
      <c r="G771" s="24"/>
      <c r="H771" s="24"/>
      <c r="I771" s="24"/>
      <c r="J771" s="24"/>
    </row>
    <row r="772" spans="1:18" s="69" customFormat="1" ht="26.1" customHeight="1">
      <c r="A772" s="176"/>
      <c r="B772" s="176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</row>
    <row r="773" spans="1:18" s="24" customFormat="1" ht="26.1" customHeight="1">
      <c r="A773" s="176"/>
      <c r="B773" s="176"/>
      <c r="K773" s="69"/>
      <c r="L773" s="69"/>
      <c r="M773" s="69"/>
      <c r="N773" s="69"/>
      <c r="O773" s="69"/>
      <c r="P773" s="69"/>
      <c r="Q773" s="69"/>
      <c r="R773" s="69"/>
    </row>
    <row r="774" spans="1:18" s="69" customFormat="1" ht="26.1" customHeight="1">
      <c r="A774" s="176"/>
      <c r="B774" s="177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</row>
    <row r="775" spans="1:18" s="69" customFormat="1" ht="26.1" customHeight="1">
      <c r="A775" s="176"/>
      <c r="B775" s="177"/>
      <c r="C775" s="24"/>
      <c r="D775" s="24"/>
      <c r="E775" s="24"/>
      <c r="F775" s="24"/>
      <c r="G775" s="24"/>
      <c r="H775" s="24"/>
      <c r="I775" s="24"/>
      <c r="J775" s="24"/>
    </row>
    <row r="776" spans="1:18" s="69" customFormat="1" ht="26.1" customHeight="1">
      <c r="A776" s="176"/>
      <c r="B776" s="176"/>
      <c r="C776" s="24"/>
      <c r="D776" s="24"/>
      <c r="E776" s="24"/>
      <c r="F776" s="24"/>
      <c r="G776" s="24"/>
      <c r="H776" s="24"/>
      <c r="I776" s="24"/>
      <c r="J776" s="24"/>
    </row>
    <row r="777" spans="1:18" s="123" customFormat="1" ht="26.1" customHeight="1">
      <c r="A777" s="228"/>
      <c r="B777" s="249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</row>
    <row r="778" spans="1:18" s="69" customFormat="1" ht="26.1" customHeight="1">
      <c r="A778" s="176"/>
      <c r="B778" s="176"/>
      <c r="C778" s="24"/>
      <c r="D778" s="24"/>
      <c r="E778" s="24"/>
      <c r="F778" s="24"/>
      <c r="G778" s="24"/>
      <c r="H778" s="24"/>
      <c r="I778" s="24"/>
      <c r="J778" s="24"/>
    </row>
    <row r="779" spans="1:18" s="24" customFormat="1" ht="26.1" customHeight="1">
      <c r="A779" s="176"/>
      <c r="B779" s="177"/>
    </row>
    <row r="780" spans="1:18" s="24" customFormat="1" ht="26.1" customHeight="1">
      <c r="A780" s="176"/>
      <c r="B780" s="177"/>
      <c r="K780" s="69"/>
      <c r="L780" s="69"/>
      <c r="M780" s="69"/>
      <c r="N780" s="69"/>
      <c r="O780" s="69"/>
      <c r="P780" s="69"/>
      <c r="Q780" s="69"/>
      <c r="R780" s="69"/>
    </row>
    <row r="781" spans="1:18" s="69" customFormat="1" ht="26.1" customHeight="1">
      <c r="A781" s="176"/>
      <c r="B781" s="176"/>
      <c r="C781" s="24"/>
      <c r="D781" s="24"/>
      <c r="E781" s="24"/>
      <c r="F781" s="24"/>
      <c r="G781" s="24"/>
      <c r="H781" s="24"/>
      <c r="I781" s="24"/>
      <c r="J781" s="24"/>
    </row>
    <row r="782" spans="1:18" s="69" customFormat="1" ht="26.1" customHeight="1">
      <c r="A782" s="176"/>
      <c r="B782" s="177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</row>
    <row r="783" spans="1:18" s="69" customFormat="1" ht="26.1" customHeight="1">
      <c r="A783" s="176"/>
      <c r="B783" s="176"/>
      <c r="C783" s="24"/>
      <c r="D783" s="24"/>
      <c r="E783" s="24"/>
      <c r="F783" s="24"/>
      <c r="G783" s="24"/>
      <c r="H783" s="24"/>
      <c r="I783" s="24"/>
      <c r="J783" s="24"/>
    </row>
    <row r="784" spans="1:18" s="69" customFormat="1" ht="26.1" customHeight="1">
      <c r="A784" s="176"/>
      <c r="B784" s="177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</row>
    <row r="785" spans="1:18" s="69" customFormat="1" ht="26.1" customHeight="1">
      <c r="A785" s="176"/>
      <c r="B785" s="177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</row>
    <row r="786" spans="1:18" s="69" customFormat="1" ht="26.1" customHeight="1">
      <c r="A786" s="176"/>
      <c r="B786" s="176"/>
      <c r="C786" s="24"/>
      <c r="D786" s="24"/>
      <c r="E786" s="24"/>
      <c r="F786" s="24"/>
      <c r="G786" s="24"/>
      <c r="H786" s="24"/>
      <c r="I786" s="24"/>
      <c r="J786" s="24"/>
    </row>
    <row r="787" spans="1:18" s="69" customFormat="1" ht="26.1" customHeight="1">
      <c r="A787" s="176"/>
      <c r="B787" s="177"/>
      <c r="C787" s="24"/>
      <c r="D787" s="24"/>
      <c r="E787" s="24"/>
      <c r="F787" s="24"/>
      <c r="G787" s="24"/>
      <c r="H787" s="24"/>
      <c r="I787" s="24"/>
      <c r="J787" s="24"/>
    </row>
    <row r="788" spans="1:18" s="24" customFormat="1" ht="26.1" customHeight="1">
      <c r="A788" s="176"/>
      <c r="B788" s="176"/>
    </row>
    <row r="789" spans="1:18" s="69" customFormat="1" ht="26.1" customHeight="1">
      <c r="A789" s="176"/>
      <c r="B789" s="176"/>
      <c r="C789" s="24"/>
      <c r="D789" s="24"/>
      <c r="E789" s="24"/>
      <c r="F789" s="24"/>
      <c r="G789" s="24"/>
      <c r="H789" s="24"/>
      <c r="I789" s="24"/>
      <c r="J789" s="24"/>
    </row>
    <row r="790" spans="1:18" s="69" customFormat="1" ht="26.1" customHeight="1">
      <c r="A790" s="176"/>
      <c r="B790" s="177"/>
      <c r="C790" s="24"/>
      <c r="D790" s="24"/>
      <c r="E790" s="24"/>
      <c r="F790" s="24"/>
      <c r="G790" s="24"/>
      <c r="H790" s="24"/>
      <c r="I790" s="24"/>
      <c r="J790" s="24"/>
    </row>
    <row r="791" spans="1:18" s="69" customFormat="1" ht="26.1" customHeight="1">
      <c r="A791" s="176"/>
      <c r="B791" s="177"/>
      <c r="C791" s="24"/>
      <c r="D791" s="24"/>
      <c r="E791" s="24"/>
      <c r="F791" s="24"/>
      <c r="G791" s="24"/>
      <c r="H791" s="24"/>
      <c r="I791" s="24"/>
      <c r="J791" s="24"/>
    </row>
    <row r="792" spans="1:18" s="24" customFormat="1" ht="26.1" customHeight="1">
      <c r="A792" s="176"/>
      <c r="B792" s="176"/>
      <c r="I792" s="123"/>
      <c r="J792" s="123"/>
      <c r="K792" s="123"/>
      <c r="L792" s="123"/>
      <c r="M792" s="123"/>
      <c r="N792" s="123"/>
      <c r="O792" s="123"/>
      <c r="P792" s="123"/>
      <c r="Q792" s="123"/>
      <c r="R792" s="123"/>
    </row>
    <row r="793" spans="1:18" s="69" customFormat="1" ht="26.1" customHeight="1">
      <c r="A793" s="176"/>
      <c r="B793" s="177"/>
      <c r="C793" s="24"/>
      <c r="D793" s="24"/>
      <c r="E793" s="24"/>
      <c r="F793" s="24"/>
      <c r="G793" s="24"/>
      <c r="H793" s="24"/>
      <c r="I793" s="24"/>
      <c r="J793" s="24"/>
    </row>
    <row r="794" spans="1:18" s="24" customFormat="1" ht="26.1" customHeight="1">
      <c r="A794" s="176"/>
      <c r="B794" s="177"/>
    </row>
    <row r="795" spans="1:18" s="69" customFormat="1" ht="59.25" customHeight="1">
      <c r="A795" s="176"/>
      <c r="B795" s="177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</row>
    <row r="796" spans="1:18" s="69" customFormat="1" ht="33.75" customHeight="1">
      <c r="A796" s="201"/>
      <c r="B796" s="201"/>
      <c r="C796" s="123"/>
      <c r="D796" s="123"/>
      <c r="E796" s="123"/>
      <c r="F796" s="123"/>
      <c r="G796" s="123"/>
      <c r="H796" s="123"/>
      <c r="I796" s="24"/>
      <c r="J796" s="24"/>
    </row>
    <row r="797" spans="1:18" s="24" customFormat="1" ht="26.1" customHeight="1">
      <c r="A797" s="176"/>
      <c r="B797" s="177"/>
      <c r="K797" s="69"/>
      <c r="L797" s="69"/>
      <c r="M797" s="69"/>
      <c r="N797" s="69"/>
      <c r="O797" s="69"/>
      <c r="P797" s="69"/>
      <c r="Q797" s="69"/>
      <c r="R797" s="69"/>
    </row>
    <row r="798" spans="1:18" s="24" customFormat="1" ht="26.1" customHeight="1">
      <c r="A798" s="176"/>
      <c r="B798" s="176"/>
      <c r="K798" s="69"/>
      <c r="L798" s="69"/>
      <c r="M798" s="69"/>
      <c r="N798" s="69"/>
      <c r="O798" s="69"/>
      <c r="P798" s="69"/>
      <c r="Q798" s="69"/>
      <c r="R798" s="69"/>
    </row>
    <row r="799" spans="1:18" s="24" customFormat="1" ht="26.1" customHeight="1">
      <c r="A799" s="176"/>
      <c r="B799" s="176"/>
      <c r="K799" s="69"/>
      <c r="L799" s="69"/>
      <c r="M799" s="69"/>
      <c r="N799" s="69"/>
      <c r="O799" s="69"/>
      <c r="P799" s="69"/>
      <c r="Q799" s="69"/>
      <c r="R799" s="69"/>
    </row>
    <row r="800" spans="1:18" s="24" customFormat="1" ht="26.1" customHeight="1">
      <c r="A800" s="176"/>
      <c r="B800" s="177"/>
      <c r="K800" s="69"/>
      <c r="L800" s="69"/>
      <c r="M800" s="69"/>
      <c r="N800" s="69"/>
      <c r="O800" s="69"/>
      <c r="P800" s="69"/>
      <c r="Q800" s="69"/>
      <c r="R800" s="69"/>
    </row>
    <row r="801" spans="1:18" s="24" customFormat="1" ht="26.1" customHeight="1">
      <c r="A801" s="170"/>
      <c r="B801" s="171"/>
      <c r="K801" s="69"/>
      <c r="L801" s="69"/>
      <c r="M801" s="69"/>
      <c r="N801" s="69"/>
      <c r="O801" s="69"/>
      <c r="P801" s="69"/>
      <c r="Q801" s="69"/>
      <c r="R801" s="69"/>
    </row>
    <row r="802" spans="1:18" s="24" customFormat="1" ht="26.1" customHeight="1">
      <c r="A802" s="170"/>
      <c r="B802" s="171"/>
      <c r="K802" s="69"/>
      <c r="L802" s="69"/>
      <c r="M802" s="69"/>
      <c r="N802" s="69"/>
      <c r="O802" s="69"/>
      <c r="P802" s="69"/>
      <c r="Q802" s="69"/>
      <c r="R802" s="69"/>
    </row>
    <row r="803" spans="1:18" s="69" customFormat="1" ht="26.1" customHeight="1">
      <c r="A803" s="185"/>
      <c r="B803" s="186"/>
      <c r="C803" s="24"/>
      <c r="D803" s="24"/>
      <c r="E803" s="24"/>
      <c r="F803" s="24"/>
      <c r="G803" s="24"/>
      <c r="H803" s="24"/>
      <c r="I803" s="24"/>
      <c r="J803" s="24"/>
      <c r="K803" s="22" t="e">
        <f>#REF!</f>
        <v>#REF!</v>
      </c>
      <c r="L803" s="24"/>
      <c r="M803" s="24"/>
      <c r="N803" s="24"/>
      <c r="O803" s="24"/>
      <c r="P803" s="24"/>
      <c r="Q803" s="24"/>
      <c r="R803" s="24"/>
    </row>
    <row r="804" spans="1:18" s="69" customFormat="1" ht="26.1" customHeight="1">
      <c r="A804" s="199"/>
      <c r="B804" s="200"/>
      <c r="C804" s="24"/>
      <c r="D804" s="24"/>
      <c r="E804" s="24"/>
      <c r="F804" s="24"/>
      <c r="G804" s="24"/>
      <c r="H804" s="24"/>
      <c r="I804" s="24"/>
      <c r="J804" s="24"/>
    </row>
    <row r="805" spans="1:18" s="69" customFormat="1" ht="26.1" customHeight="1">
      <c r="A805" s="203"/>
      <c r="B805" s="204"/>
      <c r="C805" s="24"/>
      <c r="D805" s="24"/>
      <c r="E805" s="24"/>
      <c r="F805" s="24"/>
      <c r="G805" s="24"/>
      <c r="H805" s="24"/>
      <c r="I805" s="24"/>
      <c r="J805" s="24"/>
    </row>
    <row r="806" spans="1:18" s="69" customFormat="1" ht="26.1" customHeight="1">
      <c r="A806" s="185"/>
      <c r="B806" s="186"/>
      <c r="C806" s="24"/>
      <c r="D806" s="24"/>
      <c r="E806" s="24"/>
      <c r="F806" s="24"/>
      <c r="G806" s="24"/>
      <c r="H806" s="24"/>
      <c r="I806" s="24"/>
      <c r="J806" s="24"/>
    </row>
    <row r="807" spans="1:18" s="69" customFormat="1" ht="26.1" customHeight="1">
      <c r="A807" s="176"/>
      <c r="B807" s="176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</row>
    <row r="808" spans="1:18" s="24" customFormat="1" ht="26.1" customHeight="1">
      <c r="A808" s="176"/>
      <c r="B808" s="177"/>
      <c r="K808" s="69"/>
      <c r="L808" s="69"/>
      <c r="M808" s="69"/>
      <c r="N808" s="69"/>
      <c r="O808" s="69"/>
      <c r="P808" s="69"/>
      <c r="Q808" s="69"/>
      <c r="R808" s="69"/>
    </row>
    <row r="809" spans="1:18" s="69" customFormat="1" ht="26.1" customHeight="1">
      <c r="A809" s="176"/>
      <c r="B809" s="177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</row>
    <row r="810" spans="1:18" s="69" customFormat="1" ht="26.1" customHeight="1">
      <c r="A810" s="176"/>
      <c r="B810" s="177"/>
      <c r="C810" s="24"/>
      <c r="D810" s="24"/>
      <c r="E810" s="24"/>
      <c r="F810" s="24"/>
      <c r="G810" s="24"/>
      <c r="H810" s="24"/>
      <c r="I810" s="24"/>
      <c r="J810" s="24"/>
    </row>
    <row r="811" spans="1:18" s="69" customFormat="1" ht="26.1" customHeight="1">
      <c r="A811" s="176"/>
      <c r="B811" s="176"/>
      <c r="C811" s="24"/>
      <c r="D811" s="24"/>
      <c r="E811" s="24"/>
      <c r="F811" s="24"/>
      <c r="G811" s="24"/>
      <c r="H811" s="24"/>
      <c r="I811" s="24"/>
      <c r="J811" s="24"/>
    </row>
    <row r="812" spans="1:18" s="24" customFormat="1" ht="26.1" customHeight="1">
      <c r="A812" s="176"/>
      <c r="B812" s="177"/>
    </row>
    <row r="813" spans="1:18" s="69" customFormat="1" ht="26.1" customHeight="1">
      <c r="A813" s="176"/>
      <c r="B813" s="176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</row>
    <row r="814" spans="1:18" s="69" customFormat="1" ht="26.1" customHeight="1">
      <c r="A814" s="176"/>
      <c r="B814" s="177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</row>
    <row r="815" spans="1:18" s="69" customFormat="1" ht="26.1" customHeight="1">
      <c r="A815" s="176"/>
      <c r="B815" s="177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</row>
    <row r="816" spans="1:18" s="69" customFormat="1" ht="26.1" customHeight="1">
      <c r="A816" s="176"/>
      <c r="B816" s="176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</row>
    <row r="817" spans="1:18" s="69" customFormat="1" ht="26.1" customHeight="1">
      <c r="A817" s="176">
        <v>1.2375</v>
      </c>
      <c r="B817" s="176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</row>
    <row r="818" spans="1:18" s="24" customFormat="1" ht="26.1" customHeight="1">
      <c r="A818" s="176"/>
      <c r="B818" s="176"/>
      <c r="K818" s="69"/>
      <c r="L818" s="69"/>
      <c r="M818" s="69"/>
      <c r="N818" s="69"/>
      <c r="O818" s="69"/>
      <c r="P818" s="69"/>
      <c r="Q818" s="69"/>
      <c r="R818" s="69"/>
    </row>
    <row r="819" spans="1:18" s="24" customFormat="1" ht="30.75" customHeight="1">
      <c r="A819" s="176"/>
      <c r="B819" s="176"/>
      <c r="K819" s="69"/>
      <c r="L819" s="69"/>
      <c r="M819" s="69"/>
      <c r="N819" s="69"/>
      <c r="O819" s="69"/>
      <c r="P819" s="69"/>
      <c r="Q819" s="69"/>
      <c r="R819" s="69"/>
    </row>
    <row r="820" spans="1:18" s="69" customFormat="1" ht="26.1" customHeight="1">
      <c r="A820" s="176"/>
      <c r="B820" s="176"/>
      <c r="C820" s="24"/>
      <c r="D820" s="24"/>
      <c r="E820" s="24"/>
      <c r="F820" s="24"/>
      <c r="G820" s="24"/>
      <c r="H820" s="24"/>
      <c r="I820" s="24"/>
      <c r="J820" s="24"/>
    </row>
    <row r="821" spans="1:18" s="24" customFormat="1" ht="26.1" customHeight="1">
      <c r="A821" s="176"/>
      <c r="B821" s="176"/>
      <c r="K821" s="69"/>
      <c r="L821" s="69"/>
      <c r="M821" s="69"/>
      <c r="N821" s="69"/>
      <c r="O821" s="69"/>
      <c r="P821" s="69"/>
      <c r="Q821" s="69"/>
      <c r="R821" s="69"/>
    </row>
    <row r="822" spans="1:18" s="69" customFormat="1" ht="26.1" customHeight="1">
      <c r="A822" s="176"/>
      <c r="B822" s="177"/>
      <c r="C822" s="24"/>
      <c r="D822" s="24"/>
      <c r="E822" s="24"/>
      <c r="F822" s="24"/>
      <c r="G822" s="24"/>
      <c r="H822" s="24"/>
      <c r="I822" s="24"/>
      <c r="J822" s="24"/>
    </row>
    <row r="823" spans="1:18" s="24" customFormat="1" ht="26.1" customHeight="1">
      <c r="A823" s="176"/>
      <c r="B823" s="177"/>
    </row>
    <row r="824" spans="1:18" s="69" customFormat="1" ht="26.1" customHeight="1">
      <c r="A824" s="176"/>
      <c r="B824" s="177"/>
      <c r="C824" s="24"/>
      <c r="D824" s="24"/>
      <c r="E824" s="24"/>
      <c r="F824" s="24"/>
      <c r="G824" s="24"/>
      <c r="H824" s="24"/>
      <c r="I824" s="24"/>
      <c r="J824" s="24"/>
    </row>
    <row r="825" spans="1:18" s="123" customFormat="1" ht="32.25" customHeight="1">
      <c r="A825" s="176"/>
      <c r="B825" s="177"/>
      <c r="C825" s="24"/>
      <c r="D825" s="24"/>
      <c r="E825" s="24"/>
      <c r="F825" s="24"/>
      <c r="G825" s="24"/>
      <c r="H825" s="24"/>
      <c r="I825" s="24"/>
      <c r="J825" s="24"/>
      <c r="K825" s="69"/>
      <c r="L825" s="69"/>
      <c r="M825" s="69"/>
      <c r="N825" s="69"/>
      <c r="O825" s="69"/>
      <c r="P825" s="69"/>
      <c r="Q825" s="69"/>
      <c r="R825" s="69"/>
    </row>
    <row r="826" spans="1:18" s="69" customFormat="1" ht="26.1" customHeight="1">
      <c r="A826" s="176"/>
      <c r="B826" s="177"/>
      <c r="C826" s="24"/>
      <c r="D826" s="24"/>
      <c r="E826" s="24"/>
      <c r="F826" s="24"/>
      <c r="G826" s="24"/>
      <c r="H826" s="24"/>
      <c r="I826" s="24"/>
      <c r="J826" s="24"/>
    </row>
    <row r="827" spans="1:18" s="69" customFormat="1" ht="31.5" customHeight="1">
      <c r="A827" s="176"/>
      <c r="B827" s="176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</row>
    <row r="828" spans="1:18" s="24" customFormat="1" ht="26.1" customHeight="1">
      <c r="A828" s="176"/>
      <c r="B828" s="177"/>
      <c r="K828" s="69"/>
      <c r="L828" s="69"/>
      <c r="M828" s="69"/>
      <c r="N828" s="69"/>
      <c r="O828" s="69"/>
      <c r="P828" s="69"/>
      <c r="Q828" s="69"/>
      <c r="R828" s="69"/>
    </row>
    <row r="829" spans="1:18" s="69" customFormat="1" ht="26.1" customHeight="1">
      <c r="A829" s="176"/>
      <c r="B829" s="177"/>
      <c r="C829" s="24"/>
      <c r="D829" s="24"/>
      <c r="E829" s="24"/>
      <c r="F829" s="24"/>
      <c r="G829" s="24"/>
      <c r="H829" s="24"/>
      <c r="I829" s="24"/>
      <c r="J829" s="24"/>
    </row>
    <row r="830" spans="1:18" s="69" customFormat="1" ht="26.1" customHeight="1">
      <c r="A830" s="176"/>
      <c r="B830" s="177"/>
      <c r="C830" s="24"/>
      <c r="D830" s="24"/>
      <c r="E830" s="24"/>
      <c r="F830" s="24"/>
      <c r="G830" s="24"/>
      <c r="H830" s="24"/>
      <c r="I830" s="24"/>
      <c r="J830" s="24"/>
    </row>
    <row r="831" spans="1:18" s="24" customFormat="1" ht="26.1" customHeight="1">
      <c r="A831" s="176"/>
      <c r="B831" s="176"/>
      <c r="K831" s="69"/>
      <c r="L831" s="69"/>
      <c r="M831" s="69"/>
      <c r="N831" s="69"/>
      <c r="O831" s="69"/>
      <c r="P831" s="69"/>
      <c r="Q831" s="69"/>
      <c r="R831" s="69"/>
    </row>
    <row r="832" spans="1:18" s="24" customFormat="1" ht="26.1" customHeight="1">
      <c r="A832" s="176"/>
      <c r="B832" s="177"/>
      <c r="K832" s="69"/>
      <c r="L832" s="69"/>
      <c r="M832" s="69"/>
      <c r="N832" s="69"/>
      <c r="O832" s="69"/>
      <c r="P832" s="69"/>
      <c r="Q832" s="69"/>
      <c r="R832" s="69"/>
    </row>
    <row r="833" spans="1:18" s="24" customFormat="1" ht="26.1" customHeight="1">
      <c r="A833" s="176"/>
      <c r="B833" s="177"/>
    </row>
    <row r="834" spans="1:18" s="69" customFormat="1" ht="26.1" customHeight="1">
      <c r="A834" s="176"/>
      <c r="B834" s="177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</row>
    <row r="835" spans="1:18" s="24" customFormat="1" ht="26.1" customHeight="1">
      <c r="A835" s="176"/>
      <c r="B835" s="177"/>
      <c r="K835" s="69"/>
      <c r="L835" s="69"/>
      <c r="M835" s="69"/>
      <c r="N835" s="69"/>
      <c r="O835" s="69"/>
      <c r="P835" s="69"/>
      <c r="Q835" s="69"/>
      <c r="R835" s="69"/>
    </row>
    <row r="836" spans="1:18" s="73" customFormat="1" ht="26.1" customHeight="1">
      <c r="A836" s="176"/>
      <c r="B836" s="177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</row>
    <row r="837" spans="1:18" s="69" customFormat="1" ht="26.1" customHeight="1">
      <c r="A837" s="176"/>
      <c r="B837" s="176"/>
      <c r="C837" s="24"/>
      <c r="D837" s="24"/>
      <c r="E837" s="24"/>
      <c r="F837" s="24"/>
      <c r="G837" s="24"/>
      <c r="H837" s="24"/>
      <c r="I837" s="24"/>
      <c r="J837" s="24"/>
    </row>
    <row r="838" spans="1:18" s="69" customFormat="1" ht="26.1" customHeight="1">
      <c r="A838" s="176"/>
      <c r="B838" s="176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</row>
    <row r="839" spans="1:18" s="24" customFormat="1" ht="26.1" customHeight="1">
      <c r="A839" s="176"/>
      <c r="B839" s="177"/>
      <c r="K839" s="69"/>
      <c r="L839" s="69"/>
      <c r="M839" s="69"/>
      <c r="N839" s="69"/>
      <c r="O839" s="69"/>
      <c r="P839" s="69"/>
      <c r="Q839" s="69"/>
      <c r="R839" s="69"/>
    </row>
    <row r="840" spans="1:18" s="24" customFormat="1" ht="31.5" customHeight="1">
      <c r="A840" s="176"/>
      <c r="B840" s="176"/>
      <c r="I840" s="123"/>
      <c r="J840" s="123"/>
      <c r="K840" s="123"/>
      <c r="L840" s="123"/>
      <c r="M840" s="123"/>
      <c r="N840" s="123"/>
      <c r="O840" s="123"/>
      <c r="P840" s="123"/>
      <c r="Q840" s="123"/>
      <c r="R840" s="123"/>
    </row>
    <row r="841" spans="1:18" s="24" customFormat="1" ht="30.75" customHeight="1">
      <c r="A841" s="176"/>
      <c r="B841" s="177"/>
      <c r="K841" s="69"/>
      <c r="L841" s="69"/>
      <c r="M841" s="69"/>
      <c r="N841" s="69"/>
      <c r="O841" s="69"/>
      <c r="P841" s="69"/>
      <c r="Q841" s="69"/>
      <c r="R841" s="69"/>
    </row>
    <row r="842" spans="1:18" s="69" customFormat="1" ht="30.75" customHeight="1">
      <c r="A842" s="176"/>
      <c r="B842" s="176"/>
      <c r="C842" s="24"/>
      <c r="D842" s="24"/>
      <c r="E842" s="24"/>
      <c r="F842" s="24"/>
      <c r="G842" s="24"/>
      <c r="H842" s="24"/>
      <c r="I842" s="24"/>
      <c r="J842" s="24"/>
    </row>
    <row r="843" spans="1:18" s="69" customFormat="1" ht="26.1" customHeight="1">
      <c r="A843" s="176"/>
      <c r="B843" s="177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</row>
    <row r="844" spans="1:18" s="69" customFormat="1" ht="26.1" customHeight="1">
      <c r="A844" s="201"/>
      <c r="B844" s="201"/>
      <c r="C844" s="123"/>
      <c r="D844" s="123"/>
      <c r="E844" s="123"/>
      <c r="F844" s="123"/>
      <c r="G844" s="123"/>
      <c r="H844" s="123"/>
      <c r="I844" s="24"/>
      <c r="J844" s="24"/>
    </row>
    <row r="845" spans="1:18" s="69" customFormat="1" ht="26.1" customHeight="1">
      <c r="A845" s="176"/>
      <c r="B845" s="177"/>
      <c r="C845" s="24"/>
      <c r="D845" s="24"/>
      <c r="E845" s="24"/>
      <c r="F845" s="24"/>
      <c r="G845" s="24"/>
      <c r="H845" s="24"/>
      <c r="I845" s="24"/>
      <c r="J845" s="24"/>
    </row>
    <row r="846" spans="1:18" s="69" customFormat="1" ht="26.1" customHeight="1">
      <c r="A846" s="176"/>
      <c r="B846" s="177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</row>
    <row r="847" spans="1:18" s="24" customFormat="1" ht="26.1" customHeight="1">
      <c r="A847" s="176"/>
      <c r="B847" s="176"/>
    </row>
    <row r="848" spans="1:18" s="69" customFormat="1" ht="26.1" customHeight="1">
      <c r="A848" s="176"/>
      <c r="B848" s="177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</row>
    <row r="849" spans="1:23" s="24" customFormat="1" ht="26.1" customHeight="1">
      <c r="A849" s="176"/>
      <c r="B849" s="177"/>
      <c r="K849" s="69"/>
      <c r="L849" s="69"/>
      <c r="M849" s="69"/>
      <c r="N849" s="69"/>
      <c r="O849" s="69"/>
      <c r="P849" s="69"/>
      <c r="Q849" s="69"/>
      <c r="R849" s="69"/>
    </row>
    <row r="850" spans="1:23" s="123" customFormat="1" ht="26.1" customHeight="1">
      <c r="A850" s="176"/>
      <c r="B850" s="176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</row>
    <row r="851" spans="1:23" s="24" customFormat="1" ht="26.1" customHeight="1">
      <c r="A851" s="176"/>
      <c r="B851" s="176"/>
      <c r="K851" s="73"/>
      <c r="L851" s="73"/>
      <c r="M851" s="73"/>
      <c r="N851" s="73"/>
      <c r="O851" s="73"/>
      <c r="P851" s="73"/>
      <c r="Q851" s="73"/>
      <c r="R851" s="73"/>
    </row>
    <row r="852" spans="1:23" s="69" customFormat="1" ht="26.1" customHeight="1">
      <c r="A852" s="176"/>
      <c r="B852" s="176"/>
      <c r="C852" s="24"/>
      <c r="D852" s="24"/>
      <c r="E852" s="24"/>
      <c r="F852" s="24"/>
      <c r="G852" s="24"/>
      <c r="H852" s="24"/>
      <c r="I852" s="24"/>
      <c r="J852" s="24"/>
    </row>
    <row r="853" spans="1:23" s="69" customFormat="1" ht="26.1" customHeight="1">
      <c r="A853" s="176"/>
      <c r="B853" s="177"/>
      <c r="C853" s="24"/>
      <c r="D853" s="24"/>
      <c r="E853" s="24"/>
      <c r="F853" s="24"/>
      <c r="G853" s="24"/>
      <c r="H853" s="24"/>
      <c r="I853" s="24"/>
      <c r="J853" s="24"/>
    </row>
    <row r="854" spans="1:23" s="69" customFormat="1" ht="43.5" customHeight="1">
      <c r="A854" s="176"/>
      <c r="B854" s="176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</row>
    <row r="855" spans="1:23" s="69" customFormat="1" ht="31.5" customHeight="1">
      <c r="A855" s="176"/>
      <c r="B855" s="177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</row>
    <row r="856" spans="1:23" s="69" customFormat="1" ht="26.1" customHeight="1">
      <c r="A856" s="176"/>
      <c r="B856" s="177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</row>
    <row r="857" spans="1:23" s="24" customFormat="1" ht="26.1" customHeight="1">
      <c r="A857" s="176"/>
      <c r="B857" s="177"/>
      <c r="K857" s="69"/>
      <c r="L857" s="69"/>
      <c r="M857" s="69"/>
      <c r="N857" s="69"/>
      <c r="O857" s="69"/>
      <c r="P857" s="69"/>
      <c r="Q857" s="69"/>
      <c r="R857" s="69"/>
    </row>
    <row r="858" spans="1:23" s="69" customFormat="1" ht="26.1" customHeight="1">
      <c r="A858" s="176"/>
      <c r="B858" s="176"/>
      <c r="C858" s="24"/>
      <c r="D858" s="24"/>
      <c r="E858" s="24"/>
      <c r="F858" s="24"/>
      <c r="G858" s="24"/>
      <c r="H858" s="24"/>
      <c r="I858" s="24"/>
      <c r="J858" s="24"/>
    </row>
    <row r="859" spans="1:23" s="24" customFormat="1" ht="26.1" customHeight="1">
      <c r="A859" s="176"/>
      <c r="B859" s="176"/>
      <c r="K859" s="69"/>
      <c r="L859" s="69"/>
      <c r="M859" s="69"/>
      <c r="N859" s="69"/>
      <c r="O859" s="69"/>
      <c r="P859" s="69"/>
      <c r="Q859" s="69"/>
      <c r="R859" s="69"/>
      <c r="S859" s="123"/>
      <c r="T859" s="123"/>
      <c r="U859" s="123"/>
      <c r="V859" s="123"/>
      <c r="W859" s="123"/>
    </row>
    <row r="860" spans="1:23" s="69" customFormat="1" ht="33.75" customHeight="1">
      <c r="A860" s="176"/>
      <c r="B860" s="176"/>
      <c r="C860" s="24"/>
      <c r="D860" s="24"/>
      <c r="E860" s="24"/>
      <c r="F860" s="24"/>
      <c r="G860" s="24"/>
      <c r="H860" s="24"/>
      <c r="I860" s="24"/>
      <c r="J860" s="24"/>
    </row>
    <row r="861" spans="1:23" s="24" customFormat="1" ht="34.5" customHeight="1">
      <c r="A861" s="176"/>
      <c r="B861" s="177"/>
      <c r="K861" s="69"/>
      <c r="L861" s="69"/>
      <c r="M861" s="69"/>
      <c r="N861" s="69"/>
      <c r="O861" s="69"/>
      <c r="P861" s="69"/>
      <c r="Q861" s="69"/>
      <c r="R861" s="69"/>
    </row>
    <row r="862" spans="1:23" s="69" customFormat="1" ht="45" customHeight="1">
      <c r="A862" s="176"/>
      <c r="B862" s="177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</row>
    <row r="863" spans="1:23" s="123" customFormat="1" ht="26.1" customHeight="1">
      <c r="A863" s="176"/>
      <c r="B863" s="177"/>
      <c r="C863" s="24"/>
      <c r="D863" s="24"/>
      <c r="E863" s="24"/>
      <c r="F863" s="24"/>
      <c r="G863" s="24"/>
      <c r="H863" s="24"/>
      <c r="I863" s="24"/>
      <c r="J863" s="24"/>
      <c r="K863" s="69"/>
      <c r="L863" s="69"/>
      <c r="M863" s="69"/>
      <c r="N863" s="69"/>
      <c r="O863" s="69"/>
      <c r="P863" s="69"/>
      <c r="Q863" s="69"/>
      <c r="R863" s="69"/>
      <c r="S863" s="24"/>
      <c r="T863" s="24"/>
      <c r="U863" s="24"/>
      <c r="V863" s="24"/>
      <c r="W863" s="24"/>
    </row>
    <row r="864" spans="1:23" s="24" customFormat="1" ht="26.1" customHeight="1">
      <c r="A864" s="176"/>
      <c r="B864" s="177"/>
    </row>
    <row r="865" spans="1:23" s="24" customFormat="1" ht="26.1" customHeight="1">
      <c r="A865" s="176"/>
      <c r="B865" s="177"/>
      <c r="I865" s="123"/>
      <c r="J865" s="123"/>
    </row>
    <row r="866" spans="1:23" s="24" customFormat="1" ht="26.1" customHeight="1">
      <c r="A866" s="176"/>
      <c r="B866" s="176"/>
    </row>
    <row r="867" spans="1:23" s="24" customFormat="1" ht="26.1" customHeight="1">
      <c r="A867" s="176"/>
      <c r="B867" s="177"/>
      <c r="K867" s="69"/>
      <c r="L867" s="69"/>
      <c r="M867" s="69"/>
      <c r="N867" s="69"/>
      <c r="O867" s="69"/>
      <c r="P867" s="69"/>
      <c r="Q867" s="69"/>
      <c r="R867" s="69"/>
    </row>
    <row r="868" spans="1:23" s="24" customFormat="1" ht="26.1" customHeight="1">
      <c r="A868" s="176"/>
      <c r="B868" s="176"/>
      <c r="K868" s="69"/>
      <c r="L868" s="69"/>
      <c r="M868" s="69"/>
      <c r="N868" s="69"/>
      <c r="O868" s="69"/>
      <c r="P868" s="69"/>
      <c r="Q868" s="69"/>
      <c r="R868" s="69"/>
    </row>
    <row r="869" spans="1:23" s="69" customFormat="1" ht="26.1" customHeight="1">
      <c r="A869" s="201"/>
      <c r="B869" s="201"/>
      <c r="C869" s="123"/>
      <c r="D869" s="123"/>
      <c r="E869" s="123"/>
      <c r="F869" s="123"/>
      <c r="G869" s="123"/>
      <c r="H869" s="123"/>
      <c r="I869" s="24"/>
      <c r="J869" s="24"/>
    </row>
    <row r="870" spans="1:23" s="24" customFormat="1" ht="26.1" customHeight="1">
      <c r="A870" s="176"/>
      <c r="B870" s="176"/>
      <c r="K870" s="69"/>
      <c r="L870" s="69"/>
      <c r="M870" s="69"/>
      <c r="N870" s="69"/>
      <c r="O870" s="69"/>
      <c r="P870" s="69"/>
      <c r="Q870" s="69"/>
      <c r="R870" s="69"/>
    </row>
    <row r="871" spans="1:23" s="24" customFormat="1" ht="26.1" customHeight="1">
      <c r="A871" s="176"/>
      <c r="B871" s="177"/>
      <c r="K871" s="69"/>
      <c r="L871" s="69"/>
      <c r="M871" s="69"/>
      <c r="N871" s="69"/>
      <c r="O871" s="69"/>
      <c r="P871" s="69"/>
      <c r="Q871" s="69"/>
      <c r="R871" s="69"/>
    </row>
    <row r="872" spans="1:23" s="69" customFormat="1" ht="26.1" customHeight="1">
      <c r="A872" s="176"/>
      <c r="B872" s="177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88"/>
      <c r="T872" s="88"/>
      <c r="U872" s="88"/>
      <c r="V872" s="88"/>
      <c r="W872" s="88"/>
    </row>
    <row r="873" spans="1:23" s="69" customFormat="1" ht="26.1" customHeight="1">
      <c r="A873" s="176"/>
      <c r="B873" s="177"/>
      <c r="C873" s="24"/>
      <c r="D873" s="24"/>
      <c r="E873" s="24"/>
      <c r="F873" s="24"/>
      <c r="G873" s="24"/>
      <c r="H873" s="24"/>
      <c r="I873" s="24"/>
      <c r="J873" s="24"/>
    </row>
    <row r="874" spans="1:23" s="88" customFormat="1" ht="26.1" customHeight="1">
      <c r="A874" s="176"/>
      <c r="B874" s="177"/>
      <c r="C874" s="24"/>
      <c r="D874" s="24"/>
      <c r="E874" s="24"/>
      <c r="F874" s="24"/>
      <c r="G874" s="24"/>
      <c r="H874" s="24"/>
      <c r="I874" s="24"/>
      <c r="J874" s="24"/>
      <c r="K874" s="123"/>
      <c r="L874" s="123"/>
      <c r="M874" s="123"/>
      <c r="N874" s="123"/>
      <c r="O874" s="123"/>
      <c r="P874" s="123"/>
      <c r="Q874" s="123"/>
      <c r="R874" s="123"/>
      <c r="S874" s="69"/>
      <c r="T874" s="69"/>
      <c r="U874" s="69"/>
      <c r="V874" s="69"/>
      <c r="W874" s="69"/>
    </row>
    <row r="875" spans="1:23" s="69" customFormat="1" ht="26.1" customHeight="1">
      <c r="A875" s="176"/>
      <c r="B875" s="177"/>
      <c r="C875" s="24"/>
      <c r="D875" s="24"/>
      <c r="E875" s="24"/>
      <c r="F875" s="24"/>
      <c r="G875" s="24"/>
      <c r="H875" s="24"/>
      <c r="I875" s="24"/>
      <c r="J875" s="24"/>
    </row>
    <row r="876" spans="1:23" s="24" customFormat="1" ht="38.25" customHeight="1">
      <c r="A876" s="176"/>
      <c r="B876" s="176"/>
    </row>
    <row r="877" spans="1:23" s="69" customFormat="1" ht="26.1" customHeight="1">
      <c r="A877" s="187"/>
      <c r="B877" s="219"/>
      <c r="C877" s="24"/>
      <c r="D877" s="24"/>
      <c r="E877" s="24"/>
      <c r="F877" s="24"/>
      <c r="G877" s="24"/>
      <c r="H877" s="24"/>
      <c r="I877" s="24"/>
      <c r="J877" s="24"/>
    </row>
    <row r="878" spans="1:23" s="69" customFormat="1" ht="33.75" customHeight="1">
      <c r="A878" s="170"/>
      <c r="B878" s="170"/>
      <c r="C878" s="24"/>
      <c r="D878" s="24"/>
      <c r="E878" s="24"/>
      <c r="F878" s="24"/>
      <c r="G878" s="24"/>
      <c r="H878" s="24"/>
      <c r="I878" s="250"/>
      <c r="J878" s="250"/>
      <c r="K878" s="24"/>
      <c r="L878" s="24"/>
      <c r="M878" s="24"/>
      <c r="N878" s="24"/>
      <c r="O878" s="24"/>
      <c r="P878" s="24"/>
      <c r="Q878" s="24"/>
      <c r="R878" s="24"/>
    </row>
    <row r="879" spans="1:23" s="24" customFormat="1" ht="26.1" customHeight="1">
      <c r="A879" s="183"/>
      <c r="B879" s="184"/>
    </row>
    <row r="880" spans="1:23" s="69" customFormat="1" ht="26.1" customHeight="1">
      <c r="A880" s="187"/>
      <c r="B880" s="187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</row>
    <row r="881" spans="1:23" s="69" customFormat="1" ht="26.1" customHeight="1">
      <c r="A881" s="187"/>
      <c r="B881" s="219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</row>
    <row r="882" spans="1:23" s="69" customFormat="1" ht="26.1" customHeight="1">
      <c r="A882" s="251"/>
      <c r="B882" s="251"/>
      <c r="C882" s="250"/>
      <c r="D882" s="250"/>
      <c r="E882" s="250"/>
      <c r="F882" s="250"/>
      <c r="G882" s="250"/>
      <c r="H882" s="250"/>
      <c r="I882" s="24"/>
      <c r="J882" s="24"/>
      <c r="K882" s="24"/>
      <c r="L882" s="24"/>
      <c r="M882" s="24"/>
      <c r="N882" s="24"/>
      <c r="O882" s="24"/>
      <c r="P882" s="24"/>
      <c r="Q882" s="24"/>
      <c r="R882" s="24"/>
    </row>
    <row r="883" spans="1:23" s="69" customFormat="1" ht="26.1" customHeight="1">
      <c r="A883" s="185"/>
      <c r="B883" s="185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88"/>
      <c r="T883" s="88"/>
      <c r="U883" s="88"/>
      <c r="V883" s="88"/>
      <c r="W883" s="88"/>
    </row>
    <row r="884" spans="1:23" s="69" customFormat="1" ht="26.1" customHeight="1">
      <c r="A884" s="176"/>
      <c r="B884" s="176"/>
      <c r="C884" s="24"/>
      <c r="D884" s="24"/>
      <c r="E884" s="24"/>
      <c r="F884" s="24"/>
      <c r="G884" s="24"/>
      <c r="H884" s="24"/>
      <c r="I884" s="24"/>
      <c r="J884" s="24"/>
    </row>
    <row r="885" spans="1:23" s="24" customFormat="1" ht="26.1" customHeight="1">
      <c r="A885" s="176"/>
      <c r="B885" s="176"/>
    </row>
    <row r="886" spans="1:23" s="24" customFormat="1" ht="30.75" customHeight="1">
      <c r="A886" s="176"/>
      <c r="B886" s="176"/>
    </row>
    <row r="887" spans="1:23" s="24" customFormat="1" ht="26.1" customHeight="1">
      <c r="A887" s="176"/>
      <c r="B887" s="176"/>
      <c r="K887" s="88"/>
      <c r="L887" s="88"/>
      <c r="M887" s="88"/>
      <c r="N887" s="88"/>
      <c r="O887" s="88"/>
      <c r="P887" s="88"/>
      <c r="Q887" s="88"/>
      <c r="R887" s="88"/>
    </row>
    <row r="888" spans="1:23" s="69" customFormat="1" ht="26.1" customHeight="1">
      <c r="A888" s="176"/>
      <c r="B888" s="177"/>
      <c r="C888" s="24"/>
      <c r="D888" s="24"/>
      <c r="E888" s="24"/>
      <c r="F888" s="24"/>
      <c r="G888" s="24"/>
      <c r="H888" s="24"/>
      <c r="I888" s="24"/>
      <c r="J888" s="24"/>
    </row>
    <row r="889" spans="1:23" s="24" customFormat="1" ht="26.1" customHeight="1">
      <c r="A889" s="176"/>
      <c r="B889" s="176"/>
      <c r="I889" s="123"/>
      <c r="J889" s="123"/>
      <c r="K889" s="69"/>
      <c r="L889" s="69"/>
      <c r="M889" s="69"/>
      <c r="N889" s="69"/>
      <c r="O889" s="69"/>
      <c r="P889" s="69"/>
      <c r="Q889" s="69"/>
      <c r="R889" s="69"/>
    </row>
    <row r="890" spans="1:23" s="69" customFormat="1" ht="26.1" customHeight="1">
      <c r="A890" s="176"/>
      <c r="B890" s="176"/>
      <c r="C890" s="24"/>
      <c r="D890" s="24"/>
      <c r="E890" s="24"/>
      <c r="F890" s="24"/>
      <c r="G890" s="24"/>
      <c r="H890" s="24"/>
      <c r="I890" s="24"/>
      <c r="J890" s="24"/>
    </row>
    <row r="891" spans="1:23" s="69" customFormat="1" ht="26.1" customHeight="1">
      <c r="A891" s="176"/>
      <c r="B891" s="177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</row>
    <row r="892" spans="1:23" s="69" customFormat="1" ht="26.1" customHeight="1">
      <c r="A892" s="176"/>
      <c r="B892" s="177"/>
      <c r="C892" s="24"/>
      <c r="D892" s="24"/>
      <c r="E892" s="24"/>
      <c r="F892" s="24"/>
      <c r="G892" s="24"/>
      <c r="H892" s="24"/>
      <c r="I892" s="24"/>
      <c r="J892" s="24"/>
      <c r="K892" s="190" t="e">
        <f>#REF!</f>
        <v>#REF!</v>
      </c>
    </row>
    <row r="893" spans="1:23" s="24" customFormat="1" ht="26.1" customHeight="1">
      <c r="A893" s="201"/>
      <c r="B893" s="202"/>
      <c r="C893" s="123"/>
      <c r="D893" s="123"/>
      <c r="E893" s="123"/>
      <c r="F893" s="123"/>
      <c r="G893" s="123"/>
      <c r="H893" s="123"/>
      <c r="K893" s="69"/>
      <c r="L893" s="69"/>
      <c r="M893" s="69"/>
      <c r="N893" s="69"/>
      <c r="O893" s="69"/>
      <c r="P893" s="69"/>
      <c r="Q893" s="69"/>
      <c r="R893" s="69"/>
    </row>
    <row r="894" spans="1:23" s="69" customFormat="1" ht="26.1" customHeight="1">
      <c r="A894" s="176"/>
      <c r="B894" s="177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</row>
    <row r="895" spans="1:23" s="24" customFormat="1" ht="26.1" customHeight="1">
      <c r="A895" s="176"/>
      <c r="B895" s="176"/>
      <c r="K895" s="69"/>
      <c r="L895" s="69"/>
      <c r="M895" s="69"/>
      <c r="N895" s="69"/>
      <c r="O895" s="69"/>
      <c r="P895" s="69"/>
      <c r="Q895" s="69"/>
      <c r="R895" s="69"/>
    </row>
    <row r="896" spans="1:23" s="69" customFormat="1" ht="31.5" customHeight="1">
      <c r="A896" s="176"/>
      <c r="B896" s="177"/>
      <c r="C896" s="24"/>
      <c r="D896" s="24"/>
      <c r="E896" s="24"/>
      <c r="F896" s="24"/>
      <c r="G896" s="24"/>
      <c r="H896" s="24"/>
      <c r="I896" s="24"/>
      <c r="J896" s="24"/>
    </row>
    <row r="897" spans="1:18" s="69" customFormat="1" ht="26.1" customHeight="1">
      <c r="A897" s="176"/>
      <c r="B897" s="177"/>
      <c r="C897" s="24"/>
      <c r="D897" s="24"/>
      <c r="E897" s="24"/>
      <c r="F897" s="24"/>
      <c r="G897" s="24"/>
      <c r="H897" s="24"/>
      <c r="I897" s="24"/>
      <c r="J897" s="24"/>
    </row>
    <row r="898" spans="1:18" s="24" customFormat="1" ht="26.1" customHeight="1">
      <c r="A898" s="176"/>
      <c r="B898" s="176"/>
      <c r="K898" s="88"/>
      <c r="L898" s="88"/>
      <c r="M898" s="88"/>
      <c r="N898" s="88"/>
      <c r="O898" s="88"/>
      <c r="P898" s="88"/>
      <c r="Q898" s="88"/>
      <c r="R898" s="88"/>
    </row>
    <row r="899" spans="1:18" s="24" customFormat="1" ht="26.1" customHeight="1">
      <c r="A899" s="176"/>
      <c r="B899" s="177"/>
      <c r="K899" s="69"/>
      <c r="L899" s="69"/>
      <c r="M899" s="69"/>
      <c r="N899" s="69"/>
      <c r="O899" s="69"/>
      <c r="P899" s="69"/>
      <c r="Q899" s="69"/>
      <c r="R899" s="69"/>
    </row>
    <row r="900" spans="1:18" s="24" customFormat="1" ht="26.1" customHeight="1">
      <c r="A900" s="176"/>
      <c r="B900" s="177"/>
    </row>
    <row r="901" spans="1:18" s="69" customFormat="1" ht="26.1" customHeight="1">
      <c r="A901" s="176"/>
      <c r="B901" s="177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</row>
    <row r="902" spans="1:18" s="24" customFormat="1" ht="26.1" customHeight="1">
      <c r="A902" s="176"/>
      <c r="B902" s="177"/>
    </row>
    <row r="903" spans="1:18" s="69" customFormat="1" ht="26.1" customHeight="1">
      <c r="A903" s="176"/>
      <c r="B903" s="177"/>
      <c r="C903" s="24"/>
      <c r="D903" s="24"/>
      <c r="E903" s="24"/>
      <c r="F903" s="24"/>
      <c r="G903" s="24"/>
      <c r="H903" s="24"/>
      <c r="I903" s="24"/>
      <c r="J903" s="24"/>
    </row>
    <row r="904" spans="1:18" s="69" customFormat="1" ht="26.1" customHeight="1">
      <c r="A904" s="176"/>
      <c r="B904" s="176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</row>
    <row r="905" spans="1:18" s="24" customFormat="1" ht="26.1" customHeight="1">
      <c r="A905" s="176"/>
      <c r="B905" s="176"/>
      <c r="K905" s="69"/>
      <c r="L905" s="69"/>
      <c r="M905" s="69"/>
      <c r="N905" s="69"/>
      <c r="O905" s="69"/>
      <c r="P905" s="69"/>
      <c r="Q905" s="69"/>
      <c r="R905" s="69"/>
    </row>
    <row r="906" spans="1:18" s="69" customFormat="1" ht="26.1" customHeight="1">
      <c r="A906" s="176"/>
      <c r="B906" s="176"/>
      <c r="C906" s="24"/>
      <c r="D906" s="24"/>
      <c r="E906" s="24"/>
      <c r="F906" s="24"/>
      <c r="G906" s="24"/>
      <c r="H906" s="24"/>
      <c r="I906" s="24"/>
      <c r="J906" s="24"/>
    </row>
    <row r="907" spans="1:18" s="24" customFormat="1" ht="26.1" customHeight="1">
      <c r="A907" s="176"/>
      <c r="B907" s="177"/>
      <c r="K907" s="69"/>
      <c r="L907" s="69"/>
      <c r="M907" s="69"/>
      <c r="N907" s="69"/>
      <c r="O907" s="69"/>
      <c r="P907" s="69"/>
      <c r="Q907" s="69"/>
      <c r="R907" s="69"/>
    </row>
    <row r="908" spans="1:18" s="24" customFormat="1" ht="26.1" customHeight="1">
      <c r="A908" s="176"/>
      <c r="B908" s="176"/>
    </row>
    <row r="909" spans="1:18" s="69" customFormat="1" ht="26.1" customHeight="1">
      <c r="A909" s="176"/>
      <c r="B909" s="177"/>
      <c r="C909" s="24"/>
      <c r="D909" s="24"/>
      <c r="E909" s="24"/>
      <c r="F909" s="24"/>
      <c r="G909" s="24"/>
      <c r="H909" s="24"/>
      <c r="I909" s="24"/>
      <c r="J909" s="24"/>
    </row>
    <row r="910" spans="1:18" s="24" customFormat="1" ht="26.1" customHeight="1">
      <c r="A910" s="176"/>
      <c r="B910" s="177"/>
    </row>
    <row r="911" spans="1:18" s="69" customFormat="1" ht="26.1" customHeight="1">
      <c r="A911" s="176"/>
      <c r="B911" s="177"/>
      <c r="C911" s="24"/>
      <c r="D911" s="24"/>
      <c r="E911" s="24"/>
      <c r="F911" s="24"/>
      <c r="G911" s="24"/>
      <c r="H911" s="24"/>
      <c r="I911" s="24"/>
      <c r="J911" s="24"/>
    </row>
    <row r="912" spans="1:18" s="69" customFormat="1" ht="26.1" customHeight="1">
      <c r="A912" s="176"/>
      <c r="B912" s="176"/>
      <c r="C912" s="24"/>
      <c r="D912" s="24"/>
      <c r="E912" s="24"/>
      <c r="F912" s="24"/>
      <c r="G912" s="24"/>
      <c r="H912" s="24"/>
      <c r="I912" s="24"/>
      <c r="J912" s="24"/>
    </row>
    <row r="913" spans="1:23" s="24" customFormat="1" ht="26.1" customHeight="1">
      <c r="A913" s="176"/>
      <c r="B913" s="177"/>
    </row>
    <row r="914" spans="1:23" s="69" customFormat="1" ht="26.1" customHeight="1">
      <c r="A914" s="176"/>
      <c r="B914" s="176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</row>
    <row r="915" spans="1:23" s="88" customFormat="1" ht="26.1" customHeight="1">
      <c r="A915" s="176"/>
      <c r="B915" s="177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</row>
    <row r="916" spans="1:23" s="24" customFormat="1" ht="26.1" customHeight="1">
      <c r="A916" s="176"/>
      <c r="B916" s="177"/>
      <c r="K916" s="69"/>
      <c r="L916" s="69"/>
      <c r="M916" s="69"/>
      <c r="N916" s="69"/>
      <c r="O916" s="69"/>
      <c r="P916" s="69"/>
      <c r="Q916" s="69"/>
      <c r="R916" s="69"/>
    </row>
    <row r="917" spans="1:23" s="24" customFormat="1" ht="26.1" customHeight="1">
      <c r="A917" s="176"/>
      <c r="B917" s="176"/>
    </row>
    <row r="918" spans="1:23" s="69" customFormat="1" ht="26.1" customHeight="1">
      <c r="A918" s="176"/>
      <c r="B918" s="176"/>
      <c r="C918" s="24"/>
      <c r="D918" s="24"/>
      <c r="E918" s="24"/>
      <c r="F918" s="24"/>
      <c r="G918" s="24"/>
      <c r="H918" s="24"/>
      <c r="I918" s="24"/>
      <c r="J918" s="24"/>
    </row>
    <row r="919" spans="1:23" s="69" customFormat="1" ht="26.1" customHeight="1">
      <c r="A919" s="176"/>
      <c r="B919" s="176"/>
      <c r="C919" s="24"/>
      <c r="D919" s="24"/>
      <c r="E919" s="24"/>
      <c r="F919" s="24"/>
      <c r="G919" s="24"/>
      <c r="H919" s="24"/>
      <c r="I919" s="24"/>
      <c r="J919" s="24"/>
    </row>
    <row r="920" spans="1:23" s="24" customFormat="1" ht="26.1" customHeight="1">
      <c r="A920" s="176"/>
      <c r="B920" s="177"/>
    </row>
    <row r="921" spans="1:23" s="24" customFormat="1" ht="26.1" customHeight="1">
      <c r="A921" s="176"/>
      <c r="B921" s="176"/>
      <c r="K921" s="69"/>
      <c r="L921" s="69"/>
      <c r="M921" s="69"/>
      <c r="N921" s="69"/>
      <c r="O921" s="69"/>
      <c r="P921" s="69"/>
      <c r="Q921" s="69"/>
      <c r="R921" s="69"/>
    </row>
    <row r="922" spans="1:23" s="69" customFormat="1" ht="26.1" customHeight="1">
      <c r="A922" s="176"/>
      <c r="B922" s="177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</row>
    <row r="923" spans="1:23" s="69" customFormat="1" ht="26.1" customHeight="1">
      <c r="A923" s="176"/>
      <c r="B923" s="177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</row>
    <row r="924" spans="1:23" s="69" customFormat="1" ht="32.25" customHeight="1">
      <c r="A924" s="176"/>
      <c r="B924" s="176"/>
      <c r="C924" s="24"/>
      <c r="D924" s="24"/>
      <c r="E924" s="24"/>
      <c r="F924" s="24"/>
      <c r="G924" s="24"/>
      <c r="H924" s="24"/>
      <c r="I924" s="24"/>
      <c r="J924" s="24"/>
    </row>
    <row r="925" spans="1:23" s="88" customFormat="1" ht="26.1" customHeight="1">
      <c r="A925" s="176"/>
      <c r="B925" s="177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69"/>
      <c r="T925" s="69"/>
      <c r="U925" s="69"/>
      <c r="V925" s="69"/>
      <c r="W925" s="69"/>
    </row>
    <row r="926" spans="1:23" s="24" customFormat="1" ht="26.1" customHeight="1">
      <c r="A926" s="176"/>
      <c r="B926" s="176"/>
      <c r="K926" s="69"/>
      <c r="L926" s="69"/>
      <c r="M926" s="69"/>
      <c r="N926" s="69"/>
      <c r="O926" s="69"/>
      <c r="P926" s="69"/>
      <c r="Q926" s="69"/>
      <c r="R926" s="69"/>
    </row>
    <row r="927" spans="1:23" s="69" customFormat="1" ht="26.1" customHeight="1">
      <c r="A927" s="176"/>
      <c r="B927" s="176"/>
      <c r="C927" s="24"/>
      <c r="D927" s="24"/>
      <c r="E927" s="24"/>
      <c r="F927" s="24"/>
      <c r="G927" s="24"/>
      <c r="H927" s="24"/>
      <c r="I927" s="24"/>
      <c r="J927" s="24"/>
    </row>
    <row r="928" spans="1:23" s="24" customFormat="1" ht="26.1" customHeight="1">
      <c r="A928" s="176"/>
      <c r="B928" s="177"/>
    </row>
    <row r="929" spans="1:23" s="88" customFormat="1" ht="45" customHeight="1">
      <c r="A929" s="176"/>
      <c r="B929" s="176"/>
      <c r="C929" s="24"/>
      <c r="D929" s="24"/>
      <c r="E929" s="24"/>
      <c r="F929" s="24"/>
      <c r="G929" s="24"/>
      <c r="H929" s="24"/>
      <c r="I929" s="24"/>
      <c r="J929" s="24"/>
      <c r="K929" s="69"/>
      <c r="L929" s="69"/>
      <c r="M929" s="69"/>
      <c r="N929" s="69"/>
      <c r="O929" s="69"/>
      <c r="P929" s="69"/>
      <c r="Q929" s="69"/>
      <c r="R929" s="69"/>
      <c r="S929" s="69"/>
      <c r="T929" s="69"/>
      <c r="U929" s="69"/>
      <c r="V929" s="69"/>
      <c r="W929" s="69"/>
    </row>
    <row r="930" spans="1:23" s="24" customFormat="1" ht="36.75" customHeight="1">
      <c r="A930" s="176"/>
      <c r="B930" s="177"/>
      <c r="I930" s="123"/>
      <c r="J930" s="123"/>
      <c r="K930" s="88"/>
      <c r="L930" s="88"/>
      <c r="M930" s="88"/>
      <c r="N930" s="88"/>
      <c r="O930" s="88"/>
      <c r="P930" s="88"/>
      <c r="Q930" s="88"/>
      <c r="R930" s="88"/>
    </row>
    <row r="931" spans="1:23" s="69" customFormat="1" ht="45.75" customHeight="1">
      <c r="A931" s="176"/>
      <c r="B931" s="177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</row>
    <row r="932" spans="1:23" s="24" customFormat="1" ht="26.1" customHeight="1">
      <c r="A932" s="176"/>
      <c r="B932" s="176"/>
    </row>
    <row r="933" spans="1:23" s="24" customFormat="1" ht="26.1" customHeight="1">
      <c r="A933" s="176"/>
      <c r="B933" s="177"/>
      <c r="K933" s="69"/>
      <c r="L933" s="69"/>
      <c r="M933" s="69"/>
      <c r="N933" s="69"/>
      <c r="O933" s="69"/>
      <c r="P933" s="69"/>
      <c r="Q933" s="69"/>
      <c r="R933" s="69"/>
    </row>
    <row r="934" spans="1:23" s="24" customFormat="1" ht="26.1" customHeight="1">
      <c r="A934" s="201"/>
      <c r="B934" s="202"/>
      <c r="C934" s="123"/>
      <c r="D934" s="123"/>
      <c r="E934" s="123"/>
      <c r="F934" s="123"/>
      <c r="G934" s="123"/>
      <c r="H934" s="123"/>
      <c r="K934" s="69"/>
      <c r="L934" s="69"/>
      <c r="M934" s="69"/>
      <c r="N934" s="69"/>
      <c r="O934" s="69"/>
      <c r="P934" s="69"/>
      <c r="Q934" s="69"/>
      <c r="R934" s="69"/>
      <c r="S934" s="123"/>
      <c r="T934" s="123"/>
      <c r="U934" s="123"/>
      <c r="V934" s="123"/>
      <c r="W934" s="123"/>
    </row>
    <row r="935" spans="1:23" s="24" customFormat="1" ht="26.1" customHeight="1">
      <c r="A935" s="176"/>
      <c r="B935" s="176"/>
    </row>
    <row r="936" spans="1:23" s="24" customFormat="1" ht="26.1" customHeight="1">
      <c r="A936" s="176"/>
      <c r="B936" s="176"/>
    </row>
    <row r="937" spans="1:23" s="24" customFormat="1" ht="26.1" customHeight="1">
      <c r="A937" s="176"/>
      <c r="B937" s="177"/>
      <c r="K937" s="69"/>
      <c r="L937" s="69"/>
      <c r="M937" s="69"/>
      <c r="N937" s="69"/>
      <c r="O937" s="69"/>
      <c r="P937" s="69"/>
      <c r="Q937" s="69"/>
      <c r="R937" s="69"/>
    </row>
    <row r="938" spans="1:23" s="69" customFormat="1" ht="26.1" customHeight="1">
      <c r="A938" s="228"/>
      <c r="B938" s="249"/>
      <c r="C938" s="24"/>
      <c r="D938" s="24"/>
      <c r="E938" s="24"/>
      <c r="F938" s="24"/>
      <c r="G938" s="24"/>
      <c r="H938" s="24"/>
      <c r="I938" s="24"/>
      <c r="J938" s="24"/>
      <c r="S938" s="88"/>
      <c r="T938" s="88"/>
      <c r="U938" s="88"/>
      <c r="V938" s="88"/>
      <c r="W938" s="88"/>
    </row>
    <row r="939" spans="1:23" s="24" customFormat="1" ht="26.1" customHeight="1">
      <c r="A939" s="176"/>
      <c r="B939" s="176"/>
      <c r="K939" s="69"/>
      <c r="L939" s="69"/>
      <c r="M939" s="69"/>
      <c r="N939" s="69"/>
      <c r="O939" s="69"/>
      <c r="P939" s="69"/>
      <c r="Q939" s="69"/>
      <c r="R939" s="69"/>
    </row>
    <row r="940" spans="1:23" s="69" customFormat="1" ht="26.1" customHeight="1">
      <c r="A940" s="176"/>
      <c r="B940" s="176"/>
      <c r="C940" s="24"/>
      <c r="D940" s="24"/>
      <c r="E940" s="24"/>
      <c r="F940" s="24"/>
      <c r="G940" s="24"/>
      <c r="H940" s="24"/>
      <c r="I940" s="123"/>
      <c r="J940" s="123"/>
    </row>
    <row r="941" spans="1:23" s="69" customFormat="1" ht="26.1" customHeight="1">
      <c r="A941" s="176"/>
      <c r="B941" s="177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</row>
    <row r="942" spans="1:23" s="69" customFormat="1" ht="26.1" customHeight="1">
      <c r="A942" s="176"/>
      <c r="B942" s="177"/>
      <c r="C942" s="24"/>
      <c r="D942" s="24"/>
      <c r="E942" s="24"/>
      <c r="F942" s="24"/>
      <c r="G942" s="24"/>
      <c r="H942" s="24"/>
      <c r="I942" s="24"/>
      <c r="J942" s="24"/>
    </row>
    <row r="943" spans="1:23" s="69" customFormat="1" ht="26.1" customHeight="1">
      <c r="A943" s="176"/>
      <c r="B943" s="177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</row>
    <row r="944" spans="1:23" ht="26.1" customHeight="1">
      <c r="A944" s="201"/>
      <c r="B944" s="202"/>
      <c r="C944" s="123"/>
      <c r="D944" s="123"/>
      <c r="E944" s="123"/>
      <c r="F944" s="123"/>
      <c r="G944" s="123"/>
      <c r="H944" s="123"/>
      <c r="I944" s="123"/>
      <c r="J944" s="123"/>
      <c r="K944" s="69"/>
      <c r="L944" s="69"/>
      <c r="M944" s="69"/>
      <c r="N944" s="69"/>
      <c r="O944" s="69"/>
      <c r="P944" s="69"/>
      <c r="Q944" s="69"/>
      <c r="R944" s="69"/>
    </row>
    <row r="945" spans="1:18" s="69" customFormat="1" ht="26.1" customHeight="1">
      <c r="A945" s="176"/>
      <c r="B945" s="176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</row>
    <row r="946" spans="1:18" s="69" customFormat="1" ht="26.1" customHeight="1">
      <c r="A946" s="176"/>
      <c r="B946" s="177"/>
      <c r="C946" s="24"/>
      <c r="D946" s="24"/>
      <c r="E946" s="24"/>
      <c r="F946" s="24"/>
      <c r="G946" s="24"/>
      <c r="H946" s="24"/>
      <c r="I946" s="24"/>
      <c r="J946" s="24"/>
    </row>
    <row r="947" spans="1:18" s="24" customFormat="1" ht="26.1" customHeight="1">
      <c r="A947" s="176"/>
      <c r="B947" s="176"/>
    </row>
    <row r="948" spans="1:18" s="69" customFormat="1" ht="26.1" customHeight="1">
      <c r="A948" s="201"/>
      <c r="B948" s="202"/>
      <c r="C948" s="123"/>
      <c r="D948" s="123"/>
      <c r="E948" s="123"/>
      <c r="F948" s="123"/>
      <c r="G948" s="123"/>
      <c r="H948" s="123"/>
      <c r="I948" s="24"/>
      <c r="J948" s="24"/>
      <c r="K948" s="24"/>
      <c r="L948" s="24"/>
      <c r="M948" s="24"/>
      <c r="N948" s="24"/>
      <c r="O948" s="24"/>
      <c r="P948" s="24"/>
      <c r="Q948" s="24"/>
      <c r="R948" s="24"/>
    </row>
    <row r="949" spans="1:18" s="69" customFormat="1" ht="26.1" customHeight="1">
      <c r="A949" s="176"/>
      <c r="B949" s="176"/>
      <c r="C949" s="24"/>
      <c r="D949" s="24"/>
      <c r="E949" s="24"/>
      <c r="F949" s="24"/>
      <c r="G949" s="24"/>
      <c r="H949" s="24"/>
      <c r="I949" s="24"/>
      <c r="J949" s="24"/>
      <c r="K949" s="123"/>
      <c r="L949" s="123"/>
      <c r="M949" s="123"/>
      <c r="N949" s="123"/>
      <c r="O949" s="123"/>
      <c r="P949" s="123"/>
      <c r="Q949" s="123"/>
      <c r="R949" s="123"/>
    </row>
    <row r="950" spans="1:18" s="69" customFormat="1" ht="26.1" customHeight="1">
      <c r="A950" s="176"/>
      <c r="B950" s="177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</row>
    <row r="951" spans="1:18" s="69" customFormat="1" ht="26.1" customHeight="1">
      <c r="A951" s="176"/>
      <c r="B951" s="176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</row>
    <row r="952" spans="1:18" s="69" customFormat="1" ht="26.1" customHeight="1">
      <c r="A952" s="176"/>
      <c r="B952" s="176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</row>
    <row r="953" spans="1:18" s="24" customFormat="1" ht="26.1" customHeight="1">
      <c r="A953" s="176"/>
      <c r="B953" s="176"/>
      <c r="K953" s="88"/>
      <c r="L953" s="88"/>
      <c r="M953" s="88"/>
      <c r="N953" s="88"/>
      <c r="O953" s="88"/>
      <c r="P953" s="88"/>
      <c r="Q953" s="88"/>
      <c r="R953" s="88"/>
    </row>
    <row r="954" spans="1:18" s="24" customFormat="1" ht="26.1" customHeight="1">
      <c r="A954" s="170"/>
      <c r="B954" s="170"/>
    </row>
    <row r="955" spans="1:18" s="69" customFormat="1" ht="26.1" customHeight="1">
      <c r="A955" s="170"/>
      <c r="B955" s="170"/>
      <c r="C955" s="24"/>
      <c r="D955" s="24"/>
      <c r="E955" s="24"/>
      <c r="F955" s="24"/>
      <c r="G955" s="24"/>
      <c r="H955" s="24"/>
      <c r="I955" s="24"/>
      <c r="J955" s="24"/>
    </row>
    <row r="956" spans="1:18" s="24" customFormat="1" ht="26.1" customHeight="1">
      <c r="A956" s="170"/>
      <c r="B956" s="170"/>
      <c r="K956" s="69"/>
      <c r="L956" s="69"/>
      <c r="M956" s="69"/>
      <c r="N956" s="69"/>
      <c r="O956" s="69"/>
      <c r="P956" s="69"/>
      <c r="Q956" s="69"/>
      <c r="R956" s="69"/>
    </row>
    <row r="957" spans="1:18" s="69" customFormat="1" ht="26.1" customHeight="1">
      <c r="A957" s="253"/>
      <c r="B957" s="254"/>
      <c r="C957" s="24"/>
      <c r="D957" s="24"/>
      <c r="E957" s="24"/>
      <c r="F957" s="24"/>
      <c r="G957" s="24"/>
      <c r="H957" s="24"/>
      <c r="I957" s="24"/>
      <c r="J957" s="24"/>
    </row>
    <row r="958" spans="1:18" s="24" customFormat="1" ht="26.1" customHeight="1">
      <c r="A958" s="203"/>
      <c r="B958" s="203"/>
      <c r="K958" s="69"/>
      <c r="L958" s="69"/>
      <c r="M958" s="69"/>
      <c r="N958" s="69"/>
      <c r="O958" s="69"/>
      <c r="P958" s="69"/>
      <c r="Q958" s="69"/>
      <c r="R958" s="69"/>
    </row>
    <row r="959" spans="1:18" s="69" customFormat="1" ht="26.1" customHeight="1">
      <c r="A959" s="185"/>
      <c r="B959" s="186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</row>
    <row r="960" spans="1:18" s="24" customFormat="1" ht="26.1" customHeight="1">
      <c r="A960" s="228"/>
      <c r="B960" s="249"/>
      <c r="K960" s="69"/>
      <c r="L960" s="69"/>
      <c r="M960" s="69"/>
      <c r="N960" s="69"/>
      <c r="O960" s="69"/>
      <c r="P960" s="69"/>
      <c r="Q960" s="69"/>
      <c r="R960" s="69"/>
    </row>
    <row r="961" spans="1:18" s="69" customFormat="1" ht="45.75" customHeight="1">
      <c r="A961" s="176"/>
      <c r="B961" s="177"/>
      <c r="C961" s="24"/>
      <c r="D961" s="24"/>
      <c r="E961" s="24"/>
      <c r="F961" s="24"/>
      <c r="G961" s="24"/>
      <c r="H961" s="24"/>
      <c r="I961" s="24"/>
      <c r="J961" s="24"/>
      <c r="K961" s="190" t="e">
        <f>#REF!</f>
        <v>#REF!</v>
      </c>
    </row>
    <row r="962" spans="1:18" s="73" customFormat="1" ht="26.1" customHeight="1">
      <c r="A962" s="176"/>
      <c r="B962" s="177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</row>
    <row r="963" spans="1:18" s="24" customFormat="1" ht="26.1" customHeight="1">
      <c r="A963" s="176"/>
      <c r="B963" s="176"/>
      <c r="K963" s="69"/>
      <c r="L963" s="69"/>
      <c r="M963" s="69"/>
      <c r="N963" s="69"/>
      <c r="O963" s="69"/>
      <c r="P963" s="69"/>
      <c r="Q963" s="69"/>
      <c r="R963" s="69"/>
    </row>
    <row r="964" spans="1:18" s="69" customFormat="1" ht="26.1" customHeight="1">
      <c r="A964" s="176"/>
      <c r="B964" s="177"/>
      <c r="C964" s="24"/>
      <c r="D964" s="24"/>
      <c r="E964" s="24"/>
      <c r="F964" s="24"/>
      <c r="G964" s="24"/>
      <c r="H964" s="24"/>
      <c r="I964" s="24"/>
      <c r="J964" s="24"/>
    </row>
    <row r="965" spans="1:18" s="24" customFormat="1" ht="26.1" customHeight="1">
      <c r="A965" s="176"/>
      <c r="B965" s="177"/>
      <c r="K965" s="69"/>
      <c r="L965" s="69"/>
      <c r="M965" s="69"/>
      <c r="N965" s="69"/>
      <c r="O965" s="69"/>
      <c r="P965" s="69"/>
      <c r="Q965" s="69"/>
      <c r="R965" s="69"/>
    </row>
    <row r="966" spans="1:18" s="123" customFormat="1" ht="26.1" customHeight="1">
      <c r="A966" s="176"/>
      <c r="B966" s="176"/>
      <c r="C966" s="24"/>
      <c r="D966" s="24"/>
      <c r="E966" s="24"/>
      <c r="F966" s="24"/>
      <c r="G966" s="24"/>
      <c r="H966" s="24"/>
      <c r="I966" s="24"/>
      <c r="J966" s="24"/>
      <c r="K966" s="69"/>
      <c r="L966" s="69"/>
      <c r="M966" s="69"/>
      <c r="N966" s="69"/>
      <c r="O966" s="69"/>
      <c r="P966" s="69"/>
      <c r="Q966" s="69"/>
      <c r="R966" s="69"/>
    </row>
    <row r="967" spans="1:18" s="24" customFormat="1" ht="26.1" customHeight="1">
      <c r="A967" s="176"/>
      <c r="B967" s="177"/>
      <c r="K967" s="69"/>
      <c r="L967" s="69"/>
      <c r="M967" s="69"/>
      <c r="N967" s="69"/>
      <c r="O967" s="69"/>
      <c r="P967" s="69"/>
      <c r="Q967" s="69"/>
      <c r="R967" s="69"/>
    </row>
    <row r="968" spans="1:18" s="69" customFormat="1" ht="26.1" customHeight="1">
      <c r="A968" s="176"/>
      <c r="B968" s="177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</row>
    <row r="969" spans="1:18" s="24" customFormat="1" ht="26.1" customHeight="1">
      <c r="A969" s="176"/>
      <c r="B969" s="177"/>
    </row>
    <row r="970" spans="1:18" s="69" customFormat="1" ht="26.1" customHeight="1">
      <c r="A970" s="176"/>
      <c r="B970" s="177"/>
      <c r="C970" s="24"/>
      <c r="D970" s="24"/>
      <c r="E970" s="24"/>
      <c r="F970" s="24"/>
      <c r="G970" s="24"/>
      <c r="H970" s="24"/>
      <c r="I970" s="24"/>
      <c r="J970" s="24"/>
    </row>
    <row r="971" spans="1:18" s="69" customFormat="1" ht="26.1" customHeight="1">
      <c r="A971" s="176"/>
      <c r="B971" s="177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</row>
    <row r="972" spans="1:18" s="69" customFormat="1" ht="26.1" customHeight="1">
      <c r="A972" s="176"/>
      <c r="B972" s="176"/>
      <c r="C972" s="24"/>
      <c r="D972" s="24"/>
      <c r="E972" s="24"/>
      <c r="F972" s="24"/>
      <c r="G972" s="24"/>
      <c r="H972" s="24"/>
      <c r="I972" s="24"/>
      <c r="J972" s="24"/>
    </row>
    <row r="973" spans="1:18" s="69" customFormat="1" ht="42.75" customHeight="1">
      <c r="A973" s="176"/>
      <c r="B973" s="176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</row>
    <row r="974" spans="1:18" s="24" customFormat="1" ht="42.75" customHeight="1">
      <c r="A974" s="176"/>
      <c r="B974" s="177"/>
      <c r="K974" s="69"/>
      <c r="L974" s="69"/>
      <c r="M974" s="69"/>
      <c r="N974" s="69"/>
      <c r="O974" s="69"/>
      <c r="P974" s="69"/>
      <c r="Q974" s="69"/>
      <c r="R974" s="69"/>
    </row>
    <row r="975" spans="1:18" s="73" customFormat="1" ht="26.1" customHeight="1">
      <c r="A975" s="176"/>
      <c r="B975" s="176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</row>
    <row r="976" spans="1:18" s="24" customFormat="1" ht="26.1" customHeight="1">
      <c r="A976" s="176"/>
      <c r="B976" s="177"/>
      <c r="K976" s="69"/>
      <c r="L976" s="69"/>
      <c r="M976" s="69"/>
      <c r="N976" s="69"/>
      <c r="O976" s="69"/>
      <c r="P976" s="69"/>
      <c r="Q976" s="69"/>
      <c r="R976" s="69"/>
    </row>
    <row r="977" spans="1:18" s="69" customFormat="1" ht="26.1" customHeight="1">
      <c r="A977" s="176"/>
      <c r="B977" s="176"/>
      <c r="C977" s="24"/>
      <c r="D977" s="24"/>
      <c r="E977" s="24"/>
      <c r="F977" s="24"/>
      <c r="G977" s="24"/>
      <c r="H977" s="24"/>
      <c r="I977" s="24"/>
      <c r="J977" s="24"/>
      <c r="K977" s="73"/>
      <c r="L977" s="73"/>
      <c r="M977" s="73"/>
      <c r="N977" s="73"/>
      <c r="O977" s="73"/>
      <c r="P977" s="73"/>
      <c r="Q977" s="73"/>
      <c r="R977" s="73"/>
    </row>
    <row r="978" spans="1:18" s="69" customFormat="1" ht="26.1" customHeight="1">
      <c r="A978" s="228"/>
      <c r="B978" s="249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</row>
    <row r="979" spans="1:18" s="69" customFormat="1" ht="42.75" customHeight="1">
      <c r="A979" s="176"/>
      <c r="B979" s="176"/>
      <c r="C979" s="24"/>
      <c r="D979" s="24"/>
      <c r="E979" s="24"/>
      <c r="F979" s="24"/>
      <c r="G979" s="24"/>
      <c r="H979" s="24"/>
      <c r="I979" s="24"/>
      <c r="J979" s="24"/>
    </row>
    <row r="980" spans="1:18" s="24" customFormat="1" ht="42.75" customHeight="1">
      <c r="A980" s="176"/>
      <c r="B980" s="177"/>
    </row>
    <row r="981" spans="1:18" s="69" customFormat="1" ht="26.1" customHeight="1">
      <c r="A981" s="176"/>
      <c r="B981" s="177"/>
      <c r="C981" s="24"/>
      <c r="D981" s="24"/>
      <c r="E981" s="24"/>
      <c r="F981" s="24"/>
      <c r="G981" s="24"/>
      <c r="H981" s="24"/>
      <c r="I981" s="24"/>
      <c r="J981" s="24"/>
      <c r="K981" s="123"/>
      <c r="L981" s="123"/>
      <c r="M981" s="123"/>
      <c r="N981" s="123"/>
      <c r="O981" s="123"/>
      <c r="P981" s="123"/>
      <c r="Q981" s="123"/>
      <c r="R981" s="123"/>
    </row>
    <row r="982" spans="1:18" s="69" customFormat="1" ht="26.1" customHeight="1">
      <c r="A982" s="176"/>
      <c r="B982" s="176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</row>
    <row r="983" spans="1:18" s="69" customFormat="1" ht="26.1" customHeight="1">
      <c r="A983" s="176"/>
      <c r="B983" s="177"/>
      <c r="C983" s="24"/>
      <c r="D983" s="24"/>
      <c r="E983" s="24"/>
      <c r="F983" s="24"/>
      <c r="G983" s="24"/>
      <c r="H983" s="24"/>
      <c r="I983" s="24"/>
      <c r="J983" s="24"/>
    </row>
    <row r="984" spans="1:18" s="24" customFormat="1" ht="26.1" customHeight="1">
      <c r="A984" s="176"/>
      <c r="B984" s="176"/>
    </row>
    <row r="985" spans="1:18" s="69" customFormat="1" ht="26.1" customHeight="1">
      <c r="A985" s="201"/>
      <c r="B985" s="201"/>
      <c r="C985" s="24"/>
      <c r="D985" s="24"/>
      <c r="E985" s="24"/>
      <c r="F985" s="24"/>
      <c r="G985" s="24"/>
      <c r="H985" s="24"/>
      <c r="I985" s="24"/>
      <c r="J985" s="24"/>
    </row>
    <row r="986" spans="1:18" s="69" customFormat="1" ht="26.1" customHeight="1">
      <c r="A986" s="176"/>
      <c r="B986" s="176"/>
      <c r="C986" s="24"/>
      <c r="D986" s="24"/>
      <c r="E986" s="24"/>
      <c r="F986" s="24"/>
      <c r="G986" s="24"/>
      <c r="H986" s="24"/>
      <c r="I986" s="24"/>
      <c r="J986" s="24"/>
    </row>
    <row r="987" spans="1:18" s="69" customFormat="1" ht="31.5" customHeight="1">
      <c r="A987" s="176"/>
      <c r="B987" s="177"/>
      <c r="C987" s="24"/>
      <c r="D987" s="24"/>
      <c r="E987" s="24"/>
      <c r="F987" s="24"/>
      <c r="G987" s="24"/>
      <c r="H987" s="24"/>
      <c r="I987" s="24"/>
      <c r="J987" s="24"/>
    </row>
    <row r="988" spans="1:18" s="24" customFormat="1" ht="30.75" customHeight="1">
      <c r="A988" s="176"/>
      <c r="B988" s="176"/>
      <c r="K988" s="69"/>
      <c r="L988" s="69"/>
      <c r="M988" s="69"/>
      <c r="N988" s="69"/>
      <c r="O988" s="69"/>
      <c r="P988" s="69"/>
      <c r="Q988" s="69"/>
      <c r="R988" s="69"/>
    </row>
    <row r="989" spans="1:18" s="24" customFormat="1" ht="26.1" customHeight="1">
      <c r="A989" s="176"/>
      <c r="B989" s="177"/>
    </row>
    <row r="990" spans="1:18" s="24" customFormat="1" ht="31.5" customHeight="1">
      <c r="A990" s="176"/>
      <c r="B990" s="177"/>
      <c r="K990" s="73"/>
      <c r="L990" s="73"/>
      <c r="M990" s="73"/>
      <c r="N990" s="73"/>
      <c r="O990" s="73"/>
      <c r="P990" s="73"/>
      <c r="Q990" s="73"/>
      <c r="R990" s="73"/>
    </row>
    <row r="991" spans="1:18" s="69" customFormat="1" ht="26.1" customHeight="1">
      <c r="A991" s="176"/>
      <c r="B991" s="177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</row>
    <row r="992" spans="1:18" s="69" customFormat="1" ht="26.1" customHeight="1">
      <c r="A992" s="176"/>
      <c r="B992" s="177"/>
      <c r="C992" s="24"/>
      <c r="D992" s="24"/>
      <c r="E992" s="24"/>
      <c r="F992" s="24"/>
      <c r="G992" s="24"/>
      <c r="H992" s="24"/>
      <c r="I992" s="24"/>
      <c r="J992" s="24"/>
    </row>
    <row r="993" spans="1:23" s="69" customFormat="1" ht="32.25" customHeight="1">
      <c r="A993" s="176"/>
      <c r="B993" s="176"/>
      <c r="C993" s="24"/>
      <c r="D993" s="24"/>
      <c r="E993" s="24"/>
      <c r="F993" s="24"/>
      <c r="G993" s="24"/>
      <c r="H993" s="24"/>
      <c r="I993" s="24"/>
      <c r="J993" s="24"/>
    </row>
    <row r="994" spans="1:23" s="24" customFormat="1" ht="31.5" customHeight="1">
      <c r="A994" s="176"/>
      <c r="B994" s="177"/>
      <c r="K994" s="69"/>
      <c r="L994" s="69"/>
      <c r="M994" s="69"/>
      <c r="N994" s="69"/>
      <c r="O994" s="69"/>
      <c r="P994" s="69"/>
      <c r="Q994" s="69"/>
      <c r="R994" s="69"/>
    </row>
    <row r="995" spans="1:23" s="24" customFormat="1" ht="26.1" customHeight="1">
      <c r="A995" s="176"/>
      <c r="B995" s="176"/>
    </row>
    <row r="996" spans="1:23" s="69" customFormat="1" ht="26.1" customHeight="1">
      <c r="A996" s="176"/>
      <c r="B996" s="177"/>
      <c r="C996" s="24"/>
      <c r="D996" s="24"/>
      <c r="E996" s="24"/>
      <c r="F996" s="24"/>
      <c r="G996" s="24"/>
      <c r="H996" s="24"/>
      <c r="I996" s="24"/>
      <c r="J996" s="24"/>
    </row>
    <row r="997" spans="1:23" s="69" customFormat="1" ht="26.1" customHeight="1">
      <c r="A997" s="176"/>
      <c r="B997" s="177"/>
      <c r="C997" s="24"/>
      <c r="D997" s="24"/>
      <c r="E997" s="24"/>
      <c r="F997" s="24"/>
      <c r="G997" s="24"/>
      <c r="H997" s="24"/>
      <c r="I997" s="24"/>
      <c r="J997" s="24"/>
    </row>
    <row r="998" spans="1:23" s="69" customFormat="1" ht="29.25" customHeight="1">
      <c r="A998" s="176"/>
      <c r="B998" s="177"/>
      <c r="C998" s="24"/>
      <c r="D998" s="24"/>
      <c r="E998" s="24"/>
      <c r="F998" s="24"/>
      <c r="G998" s="24"/>
      <c r="H998" s="24"/>
      <c r="I998" s="24"/>
      <c r="J998" s="24"/>
    </row>
    <row r="999" spans="1:23" s="69" customFormat="1" ht="26.1" customHeight="1">
      <c r="A999" s="176"/>
      <c r="B999" s="176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</row>
    <row r="1000" spans="1:23" s="24" customFormat="1" ht="26.1" customHeight="1">
      <c r="A1000" s="176"/>
      <c r="B1000" s="177"/>
      <c r="K1000" s="69"/>
      <c r="L1000" s="69"/>
      <c r="M1000" s="69"/>
      <c r="N1000" s="69"/>
      <c r="O1000" s="69"/>
      <c r="P1000" s="69"/>
      <c r="Q1000" s="69"/>
      <c r="R1000" s="69"/>
    </row>
    <row r="1001" spans="1:23" s="88" customFormat="1" ht="26.1" customHeight="1">
      <c r="A1001" s="176"/>
      <c r="B1001" s="177"/>
      <c r="C1001" s="24"/>
      <c r="D1001" s="24"/>
      <c r="E1001" s="24"/>
      <c r="F1001" s="24"/>
      <c r="G1001" s="24"/>
      <c r="H1001" s="24"/>
      <c r="I1001" s="24"/>
      <c r="J1001" s="24"/>
      <c r="K1001" s="69"/>
      <c r="L1001" s="69"/>
      <c r="M1001" s="69"/>
      <c r="N1001" s="69"/>
      <c r="O1001" s="69"/>
      <c r="P1001" s="69"/>
      <c r="Q1001" s="69"/>
      <c r="R1001" s="69"/>
    </row>
    <row r="1002" spans="1:23" s="123" customFormat="1" ht="26.1" customHeight="1">
      <c r="A1002" s="176"/>
      <c r="B1002" s="177"/>
      <c r="C1002" s="24"/>
      <c r="D1002" s="24"/>
      <c r="E1002" s="24"/>
      <c r="F1002" s="24"/>
      <c r="G1002" s="24"/>
      <c r="H1002" s="24"/>
      <c r="I1002" s="24"/>
      <c r="J1002" s="24"/>
      <c r="K1002" s="69"/>
      <c r="L1002" s="69"/>
      <c r="M1002" s="69"/>
      <c r="N1002" s="69"/>
      <c r="O1002" s="69"/>
      <c r="P1002" s="69"/>
      <c r="Q1002" s="69"/>
      <c r="R1002" s="69"/>
      <c r="S1002" s="24"/>
      <c r="T1002" s="24"/>
      <c r="U1002" s="24"/>
      <c r="V1002" s="24"/>
      <c r="W1002" s="24"/>
    </row>
    <row r="1003" spans="1:23" s="69" customFormat="1" ht="40.5" customHeight="1">
      <c r="A1003" s="176"/>
      <c r="B1003" s="176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</row>
    <row r="1004" spans="1:23" s="69" customFormat="1" ht="43.5" customHeight="1">
      <c r="A1004" s="176"/>
      <c r="B1004" s="177"/>
      <c r="C1004" s="24"/>
      <c r="D1004" s="24"/>
      <c r="E1004" s="24"/>
      <c r="F1004" s="24"/>
      <c r="G1004" s="24"/>
      <c r="H1004" s="24"/>
      <c r="I1004" s="24"/>
      <c r="J1004" s="24"/>
      <c r="K1004" s="24"/>
      <c r="L1004" s="24"/>
      <c r="M1004" s="24"/>
      <c r="N1004" s="24"/>
      <c r="O1004" s="24"/>
      <c r="P1004" s="24"/>
      <c r="Q1004" s="24"/>
      <c r="R1004" s="24"/>
    </row>
    <row r="1005" spans="1:23" s="24" customFormat="1" ht="26.1" customHeight="1">
      <c r="A1005" s="176"/>
      <c r="B1005" s="177"/>
    </row>
    <row r="1006" spans="1:23" s="24" customFormat="1" ht="26.1" customHeight="1">
      <c r="A1006" s="176"/>
      <c r="B1006" s="177"/>
      <c r="K1006" s="69"/>
      <c r="L1006" s="69"/>
      <c r="M1006" s="69"/>
      <c r="N1006" s="69"/>
      <c r="O1006" s="69"/>
      <c r="P1006" s="69"/>
      <c r="Q1006" s="69"/>
      <c r="R1006" s="69"/>
    </row>
    <row r="1007" spans="1:23" s="24" customFormat="1" ht="26.1" customHeight="1">
      <c r="A1007" s="176"/>
      <c r="B1007" s="176"/>
      <c r="K1007" s="69"/>
      <c r="L1007" s="69"/>
      <c r="M1007" s="69"/>
      <c r="N1007" s="69"/>
      <c r="O1007" s="69"/>
      <c r="P1007" s="69"/>
      <c r="Q1007" s="69"/>
      <c r="R1007" s="69"/>
    </row>
    <row r="1008" spans="1:23" s="24" customFormat="1" ht="26.1" customHeight="1">
      <c r="A1008" s="176"/>
      <c r="B1008" s="176"/>
      <c r="K1008" s="69"/>
      <c r="L1008" s="69"/>
      <c r="M1008" s="69"/>
      <c r="N1008" s="69"/>
      <c r="O1008" s="69"/>
      <c r="P1008" s="69"/>
      <c r="Q1008" s="69"/>
      <c r="R1008" s="69"/>
    </row>
    <row r="1009" spans="1:18" s="24" customFormat="1" ht="26.1" customHeight="1">
      <c r="A1009" s="176"/>
      <c r="B1009" s="176"/>
    </row>
    <row r="1010" spans="1:18" s="24" customFormat="1" ht="26.1" customHeight="1">
      <c r="A1010" s="176"/>
      <c r="B1010" s="177"/>
    </row>
    <row r="1011" spans="1:18" s="69" customFormat="1" ht="26.1" customHeight="1">
      <c r="A1011" s="176"/>
      <c r="B1011" s="177"/>
      <c r="C1011" s="24"/>
      <c r="D1011" s="24"/>
      <c r="E1011" s="24"/>
      <c r="F1011" s="24"/>
      <c r="G1011" s="24"/>
      <c r="H1011" s="24"/>
      <c r="I1011" s="24"/>
      <c r="J1011" s="24"/>
    </row>
    <row r="1012" spans="1:18" s="69" customFormat="1" ht="26.1" customHeight="1">
      <c r="A1012" s="176"/>
      <c r="B1012" s="177"/>
      <c r="C1012" s="24"/>
      <c r="D1012" s="24"/>
      <c r="E1012" s="24"/>
      <c r="F1012" s="24"/>
      <c r="G1012" s="24"/>
      <c r="H1012" s="24"/>
      <c r="I1012" s="24"/>
      <c r="J1012" s="24"/>
    </row>
    <row r="1013" spans="1:18" s="69" customFormat="1" ht="26.1" customHeight="1">
      <c r="A1013" s="176"/>
      <c r="B1013" s="176"/>
      <c r="C1013" s="24"/>
      <c r="D1013" s="24"/>
      <c r="E1013" s="24"/>
      <c r="F1013" s="24"/>
      <c r="G1013" s="24"/>
      <c r="H1013" s="24"/>
      <c r="I1013" s="24"/>
      <c r="J1013" s="24"/>
    </row>
    <row r="1014" spans="1:18" s="69" customFormat="1" ht="26.1" customHeight="1">
      <c r="A1014" s="176"/>
      <c r="B1014" s="176"/>
      <c r="C1014" s="24"/>
      <c r="D1014" s="24"/>
      <c r="E1014" s="24"/>
      <c r="F1014" s="24"/>
      <c r="G1014" s="24"/>
      <c r="H1014" s="24"/>
      <c r="I1014" s="24"/>
      <c r="J1014" s="24"/>
    </row>
    <row r="1015" spans="1:18" s="69" customFormat="1" ht="26.1" customHeight="1">
      <c r="A1015" s="176"/>
      <c r="B1015" s="177"/>
      <c r="C1015" s="24"/>
      <c r="D1015" s="24"/>
      <c r="E1015" s="24"/>
      <c r="F1015" s="24"/>
      <c r="G1015" s="24"/>
      <c r="H1015" s="24"/>
      <c r="I1015" s="24"/>
      <c r="J1015" s="24"/>
      <c r="K1015" s="24"/>
      <c r="L1015" s="24"/>
      <c r="M1015" s="24"/>
      <c r="N1015" s="24"/>
      <c r="O1015" s="24"/>
      <c r="P1015" s="24"/>
      <c r="Q1015" s="24"/>
      <c r="R1015" s="24"/>
    </row>
    <row r="1016" spans="1:18" s="24" customFormat="1" ht="26.1" customHeight="1">
      <c r="A1016" s="176"/>
      <c r="B1016" s="177"/>
      <c r="I1016" s="123"/>
      <c r="J1016" s="123"/>
      <c r="K1016" s="88"/>
      <c r="L1016" s="88"/>
      <c r="M1016" s="88"/>
      <c r="N1016" s="88"/>
      <c r="O1016" s="88"/>
      <c r="P1016" s="88"/>
      <c r="Q1016" s="88"/>
      <c r="R1016" s="88"/>
    </row>
    <row r="1017" spans="1:18" s="69" customFormat="1" ht="26.1" customHeight="1">
      <c r="A1017" s="176"/>
      <c r="B1017" s="177"/>
      <c r="C1017" s="24"/>
      <c r="D1017" s="24"/>
      <c r="E1017" s="24"/>
      <c r="F1017" s="24"/>
      <c r="G1017" s="24"/>
      <c r="H1017" s="24"/>
      <c r="I1017" s="123"/>
      <c r="J1017" s="123"/>
      <c r="K1017" s="24"/>
      <c r="L1017" s="24"/>
      <c r="M1017" s="24"/>
      <c r="N1017" s="24"/>
      <c r="O1017" s="24"/>
      <c r="P1017" s="24"/>
      <c r="Q1017" s="24"/>
      <c r="R1017" s="24"/>
    </row>
    <row r="1018" spans="1:18" s="24" customFormat="1" ht="26.1" customHeight="1">
      <c r="A1018" s="176"/>
      <c r="B1018" s="177"/>
      <c r="K1018" s="69"/>
      <c r="L1018" s="69"/>
      <c r="M1018" s="69"/>
      <c r="N1018" s="69"/>
      <c r="O1018" s="69"/>
      <c r="P1018" s="69"/>
      <c r="Q1018" s="69"/>
      <c r="R1018" s="69"/>
    </row>
    <row r="1019" spans="1:18" s="69" customFormat="1" ht="26.1" customHeight="1">
      <c r="A1019" s="170"/>
      <c r="B1019" s="170"/>
      <c r="C1019" s="24"/>
      <c r="D1019" s="24"/>
      <c r="E1019" s="24"/>
      <c r="F1019" s="24"/>
      <c r="G1019" s="24"/>
      <c r="H1019" s="24"/>
      <c r="I1019" s="24"/>
      <c r="J1019" s="24"/>
    </row>
    <row r="1020" spans="1:18" s="24" customFormat="1" ht="26.1" customHeight="1">
      <c r="A1020" s="172"/>
      <c r="B1020" s="173"/>
      <c r="C1020" s="123"/>
      <c r="D1020" s="123"/>
      <c r="E1020" s="123"/>
      <c r="F1020" s="123"/>
      <c r="G1020" s="123"/>
      <c r="H1020" s="123"/>
    </row>
    <row r="1021" spans="1:18" s="69" customFormat="1" ht="26.1" customHeight="1">
      <c r="A1021" s="172"/>
      <c r="B1021" s="172"/>
      <c r="C1021" s="123"/>
      <c r="D1021" s="123"/>
      <c r="E1021" s="123"/>
      <c r="F1021" s="123"/>
      <c r="G1021" s="123"/>
      <c r="H1021" s="123"/>
      <c r="I1021" s="24"/>
      <c r="J1021" s="24"/>
      <c r="K1021" s="24"/>
      <c r="L1021" s="24"/>
      <c r="M1021" s="24"/>
      <c r="N1021" s="24"/>
      <c r="O1021" s="24"/>
      <c r="P1021" s="24"/>
      <c r="Q1021" s="24"/>
      <c r="R1021" s="24"/>
    </row>
    <row r="1022" spans="1:18" s="69" customFormat="1" ht="26.1" customHeight="1">
      <c r="A1022" s="170"/>
      <c r="B1022" s="171"/>
      <c r="C1022" s="24"/>
      <c r="D1022" s="24"/>
      <c r="E1022" s="24"/>
      <c r="F1022" s="24"/>
      <c r="G1022" s="24"/>
      <c r="H1022" s="24"/>
      <c r="I1022" s="24"/>
      <c r="J1022" s="24"/>
      <c r="K1022" s="24"/>
      <c r="L1022" s="24"/>
      <c r="M1022" s="24"/>
      <c r="N1022" s="24"/>
      <c r="O1022" s="24"/>
      <c r="P1022" s="24"/>
      <c r="Q1022" s="24"/>
      <c r="R1022" s="24"/>
    </row>
    <row r="1023" spans="1:18" s="69" customFormat="1" ht="26.1" customHeight="1">
      <c r="A1023" s="170"/>
      <c r="B1023" s="171"/>
      <c r="C1023" s="24"/>
      <c r="D1023" s="24"/>
      <c r="E1023" s="24"/>
      <c r="F1023" s="24"/>
      <c r="G1023" s="24"/>
      <c r="H1023" s="24"/>
      <c r="I1023" s="24"/>
      <c r="J1023" s="24"/>
      <c r="K1023" s="24"/>
      <c r="L1023" s="24"/>
      <c r="M1023" s="24"/>
      <c r="N1023" s="24"/>
      <c r="O1023" s="24"/>
      <c r="P1023" s="24"/>
      <c r="Q1023" s="24"/>
      <c r="R1023" s="24"/>
    </row>
    <row r="1024" spans="1:18" s="69" customFormat="1" ht="26.1" customHeight="1">
      <c r="A1024" s="170"/>
      <c r="B1024" s="170"/>
      <c r="C1024" s="24"/>
      <c r="D1024" s="24"/>
      <c r="E1024" s="24"/>
      <c r="F1024" s="24"/>
      <c r="G1024" s="24"/>
      <c r="H1024" s="24"/>
      <c r="I1024" s="24"/>
      <c r="J1024" s="24"/>
      <c r="K1024" s="24"/>
      <c r="L1024" s="24"/>
      <c r="M1024" s="24"/>
      <c r="N1024" s="24"/>
      <c r="O1024" s="24"/>
      <c r="P1024" s="24"/>
      <c r="Q1024" s="24"/>
      <c r="R1024" s="24"/>
    </row>
    <row r="1025" spans="1:18" s="24" customFormat="1" ht="26.1" customHeight="1">
      <c r="A1025" s="170"/>
      <c r="B1025" s="170"/>
    </row>
    <row r="1026" spans="1:18" s="69" customFormat="1" ht="26.1" customHeight="1">
      <c r="A1026" s="170"/>
      <c r="B1026" s="170"/>
      <c r="C1026" s="24"/>
      <c r="D1026" s="24"/>
      <c r="E1026" s="24"/>
      <c r="F1026" s="24"/>
      <c r="G1026" s="24"/>
      <c r="H1026" s="24"/>
      <c r="I1026" s="24"/>
      <c r="J1026" s="24"/>
    </row>
    <row r="1027" spans="1:18" s="69" customFormat="1" ht="26.1" customHeight="1">
      <c r="A1027" s="170"/>
      <c r="B1027" s="170"/>
      <c r="C1027" s="24"/>
      <c r="D1027" s="24"/>
      <c r="E1027" s="24"/>
      <c r="F1027" s="24"/>
      <c r="G1027" s="24"/>
      <c r="H1027" s="24"/>
      <c r="I1027" s="24"/>
      <c r="J1027" s="24"/>
    </row>
    <row r="1028" spans="1:18" s="73" customFormat="1" ht="26.1" customHeight="1">
      <c r="A1028" s="170"/>
      <c r="B1028" s="170"/>
      <c r="C1028" s="24"/>
      <c r="D1028" s="24"/>
      <c r="E1028" s="24"/>
      <c r="F1028" s="24"/>
      <c r="G1028" s="24"/>
      <c r="H1028" s="24"/>
      <c r="I1028" s="24"/>
      <c r="J1028" s="24"/>
      <c r="K1028" s="69"/>
      <c r="L1028" s="69"/>
      <c r="M1028" s="69"/>
      <c r="N1028" s="69"/>
      <c r="O1028" s="69"/>
      <c r="P1028" s="69"/>
      <c r="Q1028" s="69"/>
      <c r="R1028" s="69"/>
    </row>
    <row r="1029" spans="1:18" s="24" customFormat="1" ht="26.1" customHeight="1">
      <c r="A1029" s="170"/>
      <c r="B1029" s="170"/>
      <c r="K1029" s="69"/>
      <c r="L1029" s="69"/>
      <c r="M1029" s="69"/>
      <c r="N1029" s="69"/>
      <c r="O1029" s="69"/>
      <c r="P1029" s="69"/>
      <c r="Q1029" s="69"/>
      <c r="R1029" s="69"/>
    </row>
    <row r="1030" spans="1:18" s="24" customFormat="1" ht="29.25" customHeight="1">
      <c r="A1030" s="170"/>
      <c r="B1030" s="171"/>
      <c r="K1030" s="69"/>
      <c r="L1030" s="69"/>
      <c r="M1030" s="69"/>
      <c r="N1030" s="69"/>
      <c r="O1030" s="69"/>
      <c r="P1030" s="69"/>
      <c r="Q1030" s="69"/>
      <c r="R1030" s="69"/>
    </row>
    <row r="1031" spans="1:18" s="69" customFormat="1" ht="26.1" customHeight="1">
      <c r="A1031" s="170"/>
      <c r="B1031" s="171"/>
      <c r="C1031" s="24"/>
      <c r="D1031" s="24"/>
      <c r="E1031" s="24"/>
      <c r="F1031" s="24"/>
      <c r="G1031" s="24"/>
      <c r="H1031" s="24"/>
      <c r="I1031" s="24"/>
      <c r="J1031" s="24"/>
      <c r="K1031" s="24"/>
      <c r="L1031" s="24"/>
      <c r="M1031" s="24"/>
      <c r="N1031" s="24"/>
      <c r="O1031" s="24"/>
      <c r="P1031" s="24"/>
      <c r="Q1031" s="24"/>
      <c r="R1031" s="24"/>
    </row>
    <row r="1032" spans="1:18" s="24" customFormat="1" ht="26.1" customHeight="1">
      <c r="A1032" s="170"/>
      <c r="B1032" s="171"/>
      <c r="K1032" s="69"/>
      <c r="L1032" s="69"/>
      <c r="M1032" s="69"/>
      <c r="N1032" s="69"/>
      <c r="O1032" s="69"/>
      <c r="P1032" s="69"/>
      <c r="Q1032" s="69"/>
      <c r="R1032" s="69"/>
    </row>
    <row r="1033" spans="1:18" s="69" customFormat="1" ht="26.1" customHeight="1">
      <c r="A1033" s="170"/>
      <c r="B1033" s="171"/>
      <c r="C1033" s="24"/>
      <c r="D1033" s="24"/>
      <c r="E1033" s="24"/>
      <c r="F1033" s="24"/>
      <c r="G1033" s="24"/>
      <c r="H1033" s="24"/>
      <c r="I1033" s="24"/>
      <c r="J1033" s="24"/>
      <c r="K1033" s="24"/>
      <c r="L1033" s="24"/>
      <c r="M1033" s="24"/>
      <c r="N1033" s="24"/>
      <c r="O1033" s="24"/>
      <c r="P1033" s="24"/>
      <c r="Q1033" s="24"/>
      <c r="R1033" s="24"/>
    </row>
    <row r="1034" spans="1:18" s="24" customFormat="1" ht="26.1" customHeight="1">
      <c r="A1034" s="170"/>
      <c r="B1034" s="171"/>
      <c r="K1034" s="69"/>
      <c r="L1034" s="69"/>
      <c r="M1034" s="69"/>
      <c r="N1034" s="69"/>
      <c r="O1034" s="69"/>
      <c r="P1034" s="69"/>
      <c r="Q1034" s="69"/>
      <c r="R1034" s="69"/>
    </row>
    <row r="1035" spans="1:18" s="69" customFormat="1" ht="26.1" customHeight="1">
      <c r="A1035" s="170"/>
      <c r="B1035" s="170"/>
      <c r="C1035" s="24"/>
      <c r="D1035" s="24"/>
      <c r="E1035" s="24"/>
      <c r="F1035" s="24"/>
      <c r="G1035" s="24"/>
      <c r="H1035" s="24"/>
      <c r="I1035" s="24"/>
      <c r="J1035" s="24"/>
      <c r="K1035" s="24"/>
      <c r="L1035" s="24"/>
      <c r="M1035" s="24"/>
      <c r="N1035" s="24"/>
      <c r="O1035" s="24"/>
      <c r="P1035" s="24"/>
      <c r="Q1035" s="24"/>
      <c r="R1035" s="24"/>
    </row>
    <row r="1036" spans="1:18" s="24" customFormat="1" ht="26.1" customHeight="1">
      <c r="A1036" s="170"/>
      <c r="B1036" s="171"/>
      <c r="K1036" s="190" t="e">
        <f>#REF!</f>
        <v>#REF!</v>
      </c>
      <c r="L1036" s="69"/>
      <c r="M1036" s="69"/>
      <c r="N1036" s="69"/>
      <c r="O1036" s="69"/>
      <c r="P1036" s="69"/>
      <c r="Q1036" s="69"/>
      <c r="R1036" s="69"/>
    </row>
    <row r="1037" spans="1:18" s="69" customFormat="1" ht="26.1" customHeight="1">
      <c r="A1037" s="170"/>
      <c r="B1037" s="170"/>
      <c r="C1037" s="24"/>
      <c r="D1037" s="24"/>
      <c r="E1037" s="24"/>
      <c r="F1037" s="24"/>
      <c r="G1037" s="24"/>
      <c r="H1037" s="24"/>
      <c r="I1037" s="24"/>
      <c r="J1037" s="24"/>
    </row>
    <row r="1038" spans="1:18" s="69" customFormat="1" ht="32.25" customHeight="1">
      <c r="A1038" s="170"/>
      <c r="B1038" s="171"/>
      <c r="C1038" s="24"/>
      <c r="D1038" s="24"/>
      <c r="E1038" s="24"/>
      <c r="F1038" s="24"/>
      <c r="G1038" s="24"/>
      <c r="H1038" s="24"/>
      <c r="I1038" s="24"/>
      <c r="J1038" s="24"/>
    </row>
    <row r="1039" spans="1:18" s="24" customFormat="1" ht="26.1" customHeight="1">
      <c r="A1039" s="170"/>
      <c r="B1039" s="170"/>
      <c r="K1039" s="69"/>
      <c r="L1039" s="69"/>
      <c r="M1039" s="69"/>
      <c r="N1039" s="69"/>
      <c r="O1039" s="69"/>
      <c r="P1039" s="69"/>
      <c r="Q1039" s="69"/>
      <c r="R1039" s="69"/>
    </row>
    <row r="1040" spans="1:18" s="69" customFormat="1" ht="26.1" customHeight="1">
      <c r="A1040" s="170"/>
      <c r="B1040" s="171"/>
      <c r="C1040" s="24"/>
      <c r="D1040" s="24"/>
      <c r="E1040" s="24"/>
      <c r="F1040" s="24"/>
      <c r="G1040" s="24"/>
      <c r="H1040" s="24"/>
      <c r="I1040" s="24"/>
      <c r="J1040" s="24"/>
      <c r="K1040" s="24"/>
      <c r="L1040" s="24"/>
      <c r="M1040" s="24"/>
      <c r="N1040" s="24"/>
      <c r="O1040" s="24"/>
      <c r="P1040" s="24"/>
      <c r="Q1040" s="24"/>
      <c r="R1040" s="24"/>
    </row>
    <row r="1041" spans="1:18" s="24" customFormat="1" ht="26.1" customHeight="1">
      <c r="A1041" s="170"/>
      <c r="B1041" s="171"/>
      <c r="K1041" s="69"/>
      <c r="L1041" s="69"/>
      <c r="M1041" s="69"/>
      <c r="N1041" s="69"/>
      <c r="O1041" s="69"/>
      <c r="P1041" s="69"/>
      <c r="Q1041" s="69"/>
      <c r="R1041" s="69"/>
    </row>
    <row r="1042" spans="1:18" s="69" customFormat="1" ht="26.1" customHeight="1">
      <c r="A1042" s="170"/>
      <c r="B1042" s="171"/>
      <c r="C1042" s="24"/>
      <c r="D1042" s="24"/>
      <c r="E1042" s="24"/>
      <c r="F1042" s="24"/>
      <c r="G1042" s="24"/>
      <c r="H1042" s="24"/>
      <c r="I1042" s="24"/>
      <c r="J1042" s="24"/>
    </row>
    <row r="1043" spans="1:18" s="24" customFormat="1" ht="26.1" customHeight="1">
      <c r="A1043" s="170"/>
      <c r="B1043" s="171"/>
      <c r="K1043" s="73"/>
      <c r="L1043" s="73"/>
      <c r="M1043" s="73"/>
      <c r="N1043" s="73"/>
      <c r="O1043" s="73"/>
      <c r="P1043" s="73"/>
      <c r="Q1043" s="73"/>
      <c r="R1043" s="73"/>
    </row>
    <row r="1044" spans="1:18" s="69" customFormat="1" ht="26.1" customHeight="1">
      <c r="A1044" s="170"/>
      <c r="B1044" s="170"/>
      <c r="C1044" s="24"/>
      <c r="D1044" s="24"/>
      <c r="E1044" s="24"/>
      <c r="F1044" s="24"/>
      <c r="G1044" s="24"/>
      <c r="H1044" s="24"/>
      <c r="I1044" s="24"/>
      <c r="J1044" s="24"/>
      <c r="K1044" s="24"/>
      <c r="L1044" s="24"/>
      <c r="M1044" s="24"/>
      <c r="N1044" s="24"/>
      <c r="O1044" s="24"/>
      <c r="P1044" s="24"/>
      <c r="Q1044" s="24"/>
      <c r="R1044" s="24"/>
    </row>
    <row r="1045" spans="1:18" s="69" customFormat="1" ht="26.1" customHeight="1">
      <c r="A1045" s="170"/>
      <c r="B1045" s="171"/>
      <c r="C1045" s="24"/>
      <c r="D1045" s="24"/>
      <c r="E1045" s="24"/>
      <c r="F1045" s="24"/>
      <c r="G1045" s="24"/>
      <c r="H1045" s="24"/>
      <c r="I1045" s="24"/>
      <c r="J1045" s="24"/>
      <c r="K1045" s="24"/>
      <c r="L1045" s="24"/>
      <c r="M1045" s="24"/>
      <c r="N1045" s="24"/>
      <c r="O1045" s="24"/>
      <c r="P1045" s="24"/>
      <c r="Q1045" s="24"/>
      <c r="R1045" s="24"/>
    </row>
    <row r="1046" spans="1:18" s="24" customFormat="1" ht="26.1" customHeight="1">
      <c r="A1046" s="170"/>
      <c r="B1046" s="171"/>
      <c r="K1046" s="69"/>
      <c r="L1046" s="69"/>
      <c r="M1046" s="69"/>
      <c r="N1046" s="69"/>
      <c r="O1046" s="69"/>
      <c r="P1046" s="69"/>
      <c r="Q1046" s="69"/>
      <c r="R1046" s="69"/>
    </row>
    <row r="1047" spans="1:18" s="24" customFormat="1" ht="32.25" customHeight="1">
      <c r="A1047" s="176"/>
      <c r="B1047" s="177"/>
    </row>
    <row r="1048" spans="1:18" s="24" customFormat="1" ht="32.25" customHeight="1">
      <c r="A1048" s="170"/>
      <c r="B1048" s="170"/>
      <c r="K1048" s="69"/>
      <c r="L1048" s="69"/>
      <c r="M1048" s="69"/>
      <c r="N1048" s="69"/>
      <c r="O1048" s="69"/>
      <c r="P1048" s="69"/>
      <c r="Q1048" s="69"/>
      <c r="R1048" s="69"/>
    </row>
    <row r="1049" spans="1:18" s="69" customFormat="1" ht="32.25" customHeight="1">
      <c r="A1049" s="203"/>
      <c r="B1049" s="203"/>
      <c r="C1049" s="24"/>
      <c r="D1049" s="24"/>
      <c r="E1049" s="24"/>
      <c r="F1049" s="24"/>
      <c r="G1049" s="24"/>
      <c r="H1049" s="24"/>
      <c r="I1049" s="24"/>
      <c r="J1049" s="24"/>
      <c r="K1049" s="24"/>
      <c r="L1049" s="24"/>
      <c r="M1049" s="24"/>
      <c r="N1049" s="24"/>
      <c r="O1049" s="24"/>
      <c r="P1049" s="24"/>
      <c r="Q1049" s="24"/>
      <c r="R1049" s="24"/>
    </row>
    <row r="1050" spans="1:18" s="69" customFormat="1" ht="26.1" customHeight="1">
      <c r="A1050" s="185"/>
      <c r="B1050" s="186"/>
      <c r="C1050" s="24"/>
      <c r="D1050" s="24"/>
      <c r="E1050" s="24"/>
      <c r="F1050" s="24"/>
      <c r="G1050" s="24"/>
      <c r="H1050" s="24"/>
      <c r="I1050" s="24"/>
      <c r="J1050" s="24"/>
    </row>
    <row r="1051" spans="1:18" s="69" customFormat="1" ht="26.1" customHeight="1">
      <c r="A1051" s="228"/>
      <c r="B1051" s="228"/>
      <c r="C1051" s="24"/>
      <c r="D1051" s="24"/>
      <c r="E1051" s="24"/>
      <c r="F1051" s="24"/>
      <c r="G1051" s="24"/>
      <c r="H1051" s="24"/>
      <c r="I1051" s="24"/>
      <c r="J1051" s="24"/>
      <c r="K1051" s="24"/>
      <c r="L1051" s="24"/>
      <c r="M1051" s="24"/>
      <c r="N1051" s="24"/>
      <c r="O1051" s="24"/>
      <c r="P1051" s="24"/>
      <c r="Q1051" s="24"/>
      <c r="R1051" s="24"/>
    </row>
    <row r="1052" spans="1:18" s="69" customFormat="1" ht="26.1" customHeight="1">
      <c r="A1052" s="176"/>
      <c r="B1052" s="177"/>
      <c r="C1052" s="24"/>
      <c r="D1052" s="24"/>
      <c r="E1052" s="24"/>
      <c r="F1052" s="24"/>
      <c r="G1052" s="24"/>
      <c r="H1052" s="24"/>
      <c r="I1052" s="24"/>
      <c r="J1052" s="24"/>
    </row>
    <row r="1053" spans="1:18" s="24" customFormat="1" ht="26.1" customHeight="1">
      <c r="A1053" s="176"/>
      <c r="B1053" s="176"/>
      <c r="K1053" s="69"/>
      <c r="L1053" s="69"/>
      <c r="M1053" s="69"/>
      <c r="N1053" s="69"/>
      <c r="O1053" s="69"/>
      <c r="P1053" s="69"/>
      <c r="Q1053" s="69"/>
      <c r="R1053" s="69"/>
    </row>
    <row r="1054" spans="1:18" s="24" customFormat="1" ht="26.1" customHeight="1">
      <c r="A1054" s="176"/>
      <c r="B1054" s="177"/>
    </row>
    <row r="1055" spans="1:18" s="69" customFormat="1" ht="26.1" customHeight="1">
      <c r="A1055" s="176"/>
      <c r="B1055" s="176"/>
      <c r="C1055" s="24"/>
      <c r="D1055" s="24"/>
      <c r="E1055" s="24"/>
      <c r="F1055" s="24"/>
      <c r="G1055" s="24"/>
      <c r="H1055" s="24"/>
      <c r="I1055" s="24"/>
      <c r="J1055" s="24"/>
    </row>
    <row r="1056" spans="1:18" s="24" customFormat="1" ht="26.1" customHeight="1">
      <c r="A1056" s="176"/>
      <c r="B1056" s="177"/>
    </row>
    <row r="1057" spans="1:18" s="24" customFormat="1" ht="26.1" customHeight="1">
      <c r="A1057" s="176"/>
      <c r="B1057" s="177"/>
      <c r="K1057" s="69"/>
      <c r="L1057" s="69"/>
      <c r="M1057" s="69"/>
      <c r="N1057" s="69"/>
      <c r="O1057" s="69"/>
      <c r="P1057" s="69"/>
      <c r="Q1057" s="69"/>
      <c r="R1057" s="69"/>
    </row>
    <row r="1058" spans="1:18" s="24" customFormat="1" ht="26.1" customHeight="1">
      <c r="A1058" s="176"/>
      <c r="B1058" s="176"/>
    </row>
    <row r="1059" spans="1:18" s="69" customFormat="1" ht="26.1" customHeight="1">
      <c r="A1059" s="176"/>
      <c r="B1059" s="177"/>
      <c r="C1059" s="24"/>
      <c r="D1059" s="24"/>
      <c r="E1059" s="24"/>
      <c r="F1059" s="24"/>
      <c r="G1059" s="24"/>
      <c r="H1059" s="24"/>
      <c r="I1059" s="24"/>
      <c r="J1059" s="24"/>
    </row>
    <row r="1060" spans="1:18" s="69" customFormat="1" ht="26.1" customHeight="1">
      <c r="A1060" s="176"/>
      <c r="B1060" s="176"/>
      <c r="C1060" s="24"/>
      <c r="D1060" s="24"/>
      <c r="E1060" s="24"/>
      <c r="F1060" s="24"/>
      <c r="G1060" s="24"/>
      <c r="H1060" s="24"/>
      <c r="I1060" s="24"/>
      <c r="J1060" s="24"/>
    </row>
    <row r="1061" spans="1:18" s="24" customFormat="1" ht="26.1" customHeight="1">
      <c r="A1061" s="176"/>
      <c r="B1061" s="177"/>
    </row>
    <row r="1062" spans="1:18" s="69" customFormat="1" ht="26.1" customHeight="1">
      <c r="A1062" s="176"/>
      <c r="B1062" s="176"/>
      <c r="C1062" s="24"/>
      <c r="D1062" s="24"/>
      <c r="E1062" s="24"/>
      <c r="F1062" s="24"/>
      <c r="G1062" s="24"/>
      <c r="H1062" s="24"/>
      <c r="I1062" s="24"/>
      <c r="J1062" s="24"/>
      <c r="K1062" s="24"/>
      <c r="L1062" s="24"/>
      <c r="M1062" s="24"/>
      <c r="N1062" s="24"/>
      <c r="O1062" s="24"/>
      <c r="P1062" s="24"/>
      <c r="Q1062" s="24"/>
      <c r="R1062" s="24"/>
    </row>
    <row r="1063" spans="1:18" s="69" customFormat="1" ht="26.1" customHeight="1">
      <c r="A1063" s="176"/>
      <c r="B1063" s="177"/>
      <c r="C1063" s="24"/>
      <c r="D1063" s="24"/>
      <c r="E1063" s="24"/>
      <c r="F1063" s="24"/>
      <c r="G1063" s="24"/>
      <c r="H1063" s="24"/>
      <c r="I1063" s="24"/>
      <c r="J1063" s="24"/>
      <c r="K1063" s="24"/>
      <c r="L1063" s="24"/>
      <c r="M1063" s="24"/>
      <c r="N1063" s="24"/>
      <c r="O1063" s="24"/>
      <c r="P1063" s="24"/>
      <c r="Q1063" s="24"/>
      <c r="R1063" s="24"/>
    </row>
    <row r="1064" spans="1:18" s="24" customFormat="1" ht="26.1" customHeight="1">
      <c r="A1064" s="176"/>
      <c r="B1064" s="177"/>
      <c r="K1064" s="69"/>
      <c r="L1064" s="69"/>
      <c r="M1064" s="69"/>
      <c r="N1064" s="69"/>
      <c r="O1064" s="69"/>
      <c r="P1064" s="69"/>
      <c r="Q1064" s="69"/>
      <c r="R1064" s="69"/>
    </row>
    <row r="1065" spans="1:18" s="69" customFormat="1" ht="47.25" customHeight="1">
      <c r="A1065" s="176"/>
      <c r="B1065" s="176"/>
      <c r="C1065" s="24"/>
      <c r="D1065" s="24"/>
      <c r="E1065" s="24"/>
      <c r="F1065" s="24"/>
      <c r="G1065" s="24"/>
      <c r="H1065" s="24"/>
      <c r="I1065" s="24"/>
      <c r="J1065" s="24"/>
    </row>
    <row r="1066" spans="1:18" s="24" customFormat="1" ht="47.25" customHeight="1">
      <c r="A1066" s="228"/>
      <c r="B1066" s="228"/>
      <c r="K1066" s="69"/>
      <c r="L1066" s="69"/>
      <c r="M1066" s="69"/>
      <c r="N1066" s="69"/>
      <c r="O1066" s="69"/>
      <c r="P1066" s="69"/>
      <c r="Q1066" s="69"/>
      <c r="R1066" s="69"/>
    </row>
    <row r="1067" spans="1:18" s="69" customFormat="1" ht="26.1" customHeight="1">
      <c r="A1067" s="176"/>
      <c r="B1067" s="176"/>
      <c r="C1067" s="24"/>
      <c r="D1067" s="24"/>
      <c r="E1067" s="24"/>
      <c r="F1067" s="24"/>
      <c r="G1067" s="24"/>
      <c r="H1067" s="24"/>
      <c r="I1067" s="24"/>
      <c r="J1067" s="24"/>
    </row>
    <row r="1068" spans="1:18" s="69" customFormat="1" ht="26.1" customHeight="1">
      <c r="A1068" s="176"/>
      <c r="B1068" s="177"/>
      <c r="C1068" s="24"/>
      <c r="D1068" s="24"/>
      <c r="E1068" s="24"/>
      <c r="F1068" s="24"/>
      <c r="G1068" s="24"/>
      <c r="H1068" s="24"/>
      <c r="I1068" s="24"/>
      <c r="J1068" s="24"/>
      <c r="K1068" s="24"/>
      <c r="L1068" s="24"/>
      <c r="M1068" s="24"/>
      <c r="N1068" s="24"/>
      <c r="O1068" s="24"/>
      <c r="P1068" s="24"/>
      <c r="Q1068" s="24"/>
      <c r="R1068" s="24"/>
    </row>
    <row r="1069" spans="1:18" s="69" customFormat="1" ht="26.1" customHeight="1">
      <c r="A1069" s="176"/>
      <c r="B1069" s="177"/>
      <c r="C1069" s="24"/>
      <c r="D1069" s="24"/>
      <c r="E1069" s="24"/>
      <c r="F1069" s="24"/>
      <c r="G1069" s="24"/>
      <c r="H1069" s="24"/>
      <c r="I1069" s="24"/>
      <c r="J1069" s="24"/>
      <c r="K1069" s="24"/>
      <c r="L1069" s="24"/>
      <c r="M1069" s="24"/>
      <c r="N1069" s="24"/>
      <c r="O1069" s="24"/>
      <c r="P1069" s="24"/>
      <c r="Q1069" s="24"/>
      <c r="R1069" s="24"/>
    </row>
    <row r="1070" spans="1:18" s="69" customFormat="1" ht="45.75" customHeight="1">
      <c r="A1070" s="176"/>
      <c r="B1070" s="177"/>
      <c r="C1070" s="24"/>
      <c r="D1070" s="24"/>
      <c r="E1070" s="24"/>
      <c r="F1070" s="24"/>
      <c r="G1070" s="24"/>
      <c r="H1070" s="24"/>
      <c r="I1070" s="24"/>
      <c r="J1070" s="24"/>
    </row>
    <row r="1071" spans="1:18" s="69" customFormat="1" ht="34.5" customHeight="1">
      <c r="A1071" s="176"/>
      <c r="B1071" s="177"/>
      <c r="C1071" s="24"/>
      <c r="D1071" s="24"/>
      <c r="E1071" s="24"/>
      <c r="F1071" s="24"/>
      <c r="G1071" s="24"/>
      <c r="H1071" s="24"/>
      <c r="I1071" s="24"/>
      <c r="J1071" s="24"/>
      <c r="K1071" s="24"/>
      <c r="L1071" s="24"/>
      <c r="M1071" s="24"/>
      <c r="N1071" s="24"/>
      <c r="O1071" s="24"/>
      <c r="P1071" s="24"/>
      <c r="Q1071" s="24"/>
      <c r="R1071" s="24"/>
    </row>
    <row r="1072" spans="1:18" s="69" customFormat="1" ht="26.1" customHeight="1">
      <c r="A1072" s="176"/>
      <c r="B1072" s="176"/>
      <c r="C1072" s="24"/>
      <c r="D1072" s="24"/>
      <c r="E1072" s="24"/>
      <c r="F1072" s="24"/>
      <c r="G1072" s="24"/>
      <c r="H1072" s="24"/>
      <c r="I1072" s="24"/>
      <c r="J1072" s="24"/>
      <c r="K1072" s="24"/>
      <c r="L1072" s="24"/>
      <c r="M1072" s="24"/>
      <c r="N1072" s="24"/>
      <c r="O1072" s="24"/>
      <c r="P1072" s="24"/>
      <c r="Q1072" s="24"/>
      <c r="R1072" s="24"/>
    </row>
    <row r="1073" spans="1:18" s="24" customFormat="1" ht="26.1" customHeight="1">
      <c r="A1073" s="176"/>
      <c r="B1073" s="176"/>
    </row>
    <row r="1074" spans="1:18" s="73" customFormat="1" ht="26.1" customHeight="1">
      <c r="A1074" s="176"/>
      <c r="B1074" s="177"/>
      <c r="C1074" s="24"/>
      <c r="D1074" s="24"/>
      <c r="E1074" s="24"/>
      <c r="F1074" s="24"/>
      <c r="G1074" s="24"/>
      <c r="H1074" s="24"/>
      <c r="I1074" s="24"/>
      <c r="J1074" s="24"/>
      <c r="K1074" s="69"/>
      <c r="L1074" s="69"/>
      <c r="M1074" s="69"/>
      <c r="N1074" s="69"/>
      <c r="O1074" s="69"/>
      <c r="P1074" s="69"/>
      <c r="Q1074" s="69"/>
      <c r="R1074" s="69"/>
    </row>
    <row r="1075" spans="1:18" s="24" customFormat="1" ht="31.5" customHeight="1">
      <c r="A1075" s="176"/>
      <c r="B1075" s="176"/>
      <c r="K1075" s="69"/>
      <c r="L1075" s="69"/>
      <c r="M1075" s="69"/>
      <c r="N1075" s="69"/>
      <c r="O1075" s="69"/>
      <c r="P1075" s="69"/>
      <c r="Q1075" s="69"/>
      <c r="R1075" s="69"/>
    </row>
    <row r="1076" spans="1:18" s="69" customFormat="1" ht="34.5" customHeight="1">
      <c r="A1076" s="176"/>
      <c r="B1076" s="176"/>
      <c r="C1076" s="24"/>
      <c r="D1076" s="24"/>
      <c r="E1076" s="24"/>
      <c r="F1076" s="24"/>
      <c r="G1076" s="24"/>
      <c r="H1076" s="24"/>
      <c r="I1076" s="24"/>
      <c r="J1076" s="24"/>
      <c r="K1076" s="24"/>
      <c r="L1076" s="24"/>
      <c r="M1076" s="24"/>
      <c r="N1076" s="24"/>
      <c r="O1076" s="24"/>
      <c r="P1076" s="24"/>
      <c r="Q1076" s="24"/>
      <c r="R1076" s="24"/>
    </row>
    <row r="1077" spans="1:18" s="69" customFormat="1" ht="33.75" customHeight="1">
      <c r="A1077" s="176"/>
      <c r="B1077" s="176"/>
      <c r="C1077" s="24"/>
      <c r="D1077" s="24"/>
      <c r="E1077" s="24"/>
      <c r="F1077" s="24"/>
      <c r="G1077" s="24"/>
      <c r="H1077" s="24"/>
      <c r="I1077" s="24"/>
      <c r="J1077" s="24"/>
    </row>
    <row r="1078" spans="1:18" s="24" customFormat="1" ht="32.25" customHeight="1">
      <c r="A1078" s="176"/>
      <c r="B1078" s="177"/>
      <c r="K1078" s="69"/>
      <c r="L1078" s="69"/>
      <c r="M1078" s="69"/>
      <c r="N1078" s="69"/>
      <c r="O1078" s="69"/>
      <c r="P1078" s="69"/>
      <c r="Q1078" s="69"/>
      <c r="R1078" s="69"/>
    </row>
    <row r="1079" spans="1:18" s="24" customFormat="1" ht="37.5" customHeight="1">
      <c r="A1079" s="176"/>
      <c r="B1079" s="177"/>
    </row>
    <row r="1080" spans="1:18" s="24" customFormat="1" ht="26.25" customHeight="1">
      <c r="A1080" s="176"/>
      <c r="B1080" s="176"/>
      <c r="K1080" s="69"/>
      <c r="L1080" s="69"/>
      <c r="M1080" s="69"/>
      <c r="N1080" s="69"/>
      <c r="O1080" s="69"/>
      <c r="P1080" s="69"/>
      <c r="Q1080" s="69"/>
      <c r="R1080" s="69"/>
    </row>
    <row r="1081" spans="1:18" s="24" customFormat="1" ht="30.75" customHeight="1">
      <c r="A1081" s="176"/>
      <c r="B1081" s="177"/>
    </row>
    <row r="1082" spans="1:18" s="24" customFormat="1" ht="35.25" customHeight="1">
      <c r="A1082" s="176"/>
      <c r="B1082" s="177"/>
      <c r="K1082" s="69"/>
      <c r="L1082" s="69"/>
      <c r="M1082" s="69"/>
      <c r="N1082" s="69"/>
      <c r="O1082" s="69"/>
      <c r="P1082" s="69"/>
      <c r="Q1082" s="69"/>
      <c r="R1082" s="69"/>
    </row>
    <row r="1083" spans="1:18" s="24" customFormat="1" ht="24.9" customHeight="1">
      <c r="A1083" s="176"/>
      <c r="B1083" s="176"/>
      <c r="K1083" s="69"/>
      <c r="L1083" s="69"/>
      <c r="M1083" s="69"/>
      <c r="N1083" s="69"/>
      <c r="O1083" s="69"/>
      <c r="P1083" s="69"/>
      <c r="Q1083" s="69"/>
      <c r="R1083" s="69"/>
    </row>
    <row r="1084" spans="1:18" s="24" customFormat="1" ht="24.9" customHeight="1">
      <c r="A1084" s="176"/>
      <c r="B1084" s="177"/>
      <c r="K1084" s="69"/>
      <c r="L1084" s="69"/>
      <c r="M1084" s="69"/>
      <c r="N1084" s="69"/>
      <c r="O1084" s="69"/>
      <c r="P1084" s="69"/>
      <c r="Q1084" s="69"/>
      <c r="R1084" s="69"/>
    </row>
    <row r="1085" spans="1:18" s="69" customFormat="1" ht="24.9" customHeight="1">
      <c r="A1085" s="176"/>
      <c r="B1085" s="176"/>
      <c r="C1085" s="24"/>
      <c r="D1085" s="24"/>
      <c r="E1085" s="24"/>
      <c r="F1085" s="24"/>
      <c r="G1085" s="24"/>
      <c r="H1085" s="24"/>
      <c r="I1085" s="24"/>
      <c r="J1085" s="24"/>
    </row>
    <row r="1086" spans="1:18" s="24" customFormat="1" ht="24.9" customHeight="1">
      <c r="A1086" s="176"/>
      <c r="B1086" s="177"/>
      <c r="K1086" s="69"/>
      <c r="L1086" s="69"/>
      <c r="M1086" s="69"/>
      <c r="N1086" s="69"/>
      <c r="O1086" s="69"/>
      <c r="P1086" s="69"/>
      <c r="Q1086" s="69"/>
      <c r="R1086" s="69"/>
    </row>
    <row r="1087" spans="1:18" s="24" customFormat="1" ht="24.9" customHeight="1">
      <c r="A1087" s="176"/>
      <c r="B1087" s="177"/>
      <c r="K1087" s="69"/>
      <c r="L1087" s="69"/>
      <c r="M1087" s="69"/>
      <c r="N1087" s="69"/>
      <c r="O1087" s="69"/>
      <c r="P1087" s="69"/>
      <c r="Q1087" s="69"/>
      <c r="R1087" s="69"/>
    </row>
    <row r="1088" spans="1:18" s="24" customFormat="1" ht="24.9" customHeight="1">
      <c r="A1088" s="176"/>
      <c r="B1088" s="177"/>
    </row>
    <row r="1089" spans="1:23" s="24" customFormat="1" ht="24.9" customHeight="1">
      <c r="A1089" s="176"/>
      <c r="B1089" s="177"/>
      <c r="K1089" s="73"/>
      <c r="L1089" s="73"/>
      <c r="M1089" s="73"/>
      <c r="N1089" s="73"/>
      <c r="O1089" s="73"/>
      <c r="P1089" s="73"/>
      <c r="Q1089" s="73"/>
      <c r="R1089" s="73"/>
    </row>
    <row r="1090" spans="1:23" s="24" customFormat="1" ht="24.9" customHeight="1">
      <c r="A1090" s="176"/>
      <c r="B1090" s="177"/>
    </row>
    <row r="1091" spans="1:23" s="175" customFormat="1" ht="24.9" customHeight="1">
      <c r="A1091" s="176"/>
      <c r="B1091" s="177"/>
      <c r="C1091" s="24"/>
      <c r="D1091" s="24"/>
      <c r="E1091" s="24"/>
      <c r="F1091" s="24"/>
      <c r="G1091" s="24"/>
      <c r="H1091" s="24"/>
      <c r="I1091" s="24"/>
      <c r="J1091" s="24"/>
      <c r="K1091" s="69"/>
      <c r="L1091" s="69"/>
      <c r="M1091" s="69"/>
      <c r="N1091" s="69"/>
      <c r="O1091" s="69"/>
      <c r="P1091" s="69"/>
      <c r="Q1091" s="69"/>
      <c r="R1091" s="69"/>
    </row>
    <row r="1092" spans="1:23" s="24" customFormat="1" ht="24.9" customHeight="1">
      <c r="A1092" s="176"/>
      <c r="B1092" s="176"/>
      <c r="K1092" s="69"/>
      <c r="L1092" s="69"/>
      <c r="M1092" s="69"/>
      <c r="N1092" s="69"/>
      <c r="O1092" s="69"/>
      <c r="P1092" s="69"/>
      <c r="Q1092" s="69"/>
      <c r="R1092" s="69"/>
    </row>
    <row r="1093" spans="1:23" s="24" customFormat="1" ht="24.9" customHeight="1">
      <c r="A1093" s="176"/>
      <c r="B1093" s="177"/>
    </row>
    <row r="1094" spans="1:23" s="24" customFormat="1" ht="24.9" customHeight="1">
      <c r="A1094" s="176"/>
      <c r="B1094" s="176"/>
    </row>
    <row r="1095" spans="1:23" s="24" customFormat="1" ht="24.9" customHeight="1">
      <c r="A1095" s="176"/>
      <c r="B1095" s="177"/>
      <c r="S1095" s="123"/>
      <c r="T1095" s="123"/>
      <c r="U1095" s="123"/>
      <c r="V1095" s="123"/>
      <c r="W1095" s="123"/>
    </row>
    <row r="1096" spans="1:23" s="24" customFormat="1" ht="24.9" customHeight="1">
      <c r="A1096" s="176"/>
      <c r="B1096" s="177"/>
    </row>
    <row r="1097" spans="1:23" s="24" customFormat="1" ht="24.9" customHeight="1">
      <c r="A1097" s="176"/>
      <c r="B1097" s="176"/>
    </row>
    <row r="1098" spans="1:23" s="24" customFormat="1" ht="24.9" customHeight="1">
      <c r="A1098" s="176"/>
      <c r="B1098" s="176"/>
    </row>
    <row r="1099" spans="1:23" s="24" customFormat="1" ht="24.9" customHeight="1">
      <c r="A1099" s="176"/>
      <c r="B1099" s="176"/>
    </row>
    <row r="1100" spans="1:23" s="24" customFormat="1" ht="24.9" customHeight="1">
      <c r="A1100" s="185"/>
      <c r="B1100" s="185"/>
      <c r="K1100" s="69"/>
      <c r="L1100" s="69"/>
      <c r="M1100" s="69"/>
      <c r="N1100" s="69"/>
      <c r="O1100" s="69"/>
      <c r="P1100" s="69"/>
      <c r="Q1100" s="69"/>
      <c r="R1100" s="69"/>
    </row>
    <row r="1101" spans="1:23" s="175" customFormat="1" ht="24.9" customHeight="1">
      <c r="A1101" s="176"/>
      <c r="B1101" s="176"/>
      <c r="C1101" s="24"/>
      <c r="D1101" s="24"/>
      <c r="E1101" s="24"/>
      <c r="F1101" s="24"/>
      <c r="G1101" s="24"/>
      <c r="H1101" s="24"/>
      <c r="I1101" s="24"/>
      <c r="J1101" s="24"/>
      <c r="K1101" s="24"/>
      <c r="L1101" s="24"/>
      <c r="M1101" s="24"/>
      <c r="N1101" s="24"/>
      <c r="O1101" s="24"/>
      <c r="P1101" s="24"/>
      <c r="Q1101" s="24"/>
      <c r="R1101" s="24"/>
    </row>
    <row r="1102" spans="1:23" s="24" customFormat="1" ht="24.9" customHeight="1">
      <c r="A1102" s="176"/>
      <c r="B1102" s="176"/>
    </row>
    <row r="1103" spans="1:23" s="24" customFormat="1" ht="24.9" customHeight="1">
      <c r="A1103" s="176"/>
      <c r="B1103" s="176"/>
    </row>
    <row r="1104" spans="1:23" s="123" customFormat="1" ht="41.25" customHeight="1">
      <c r="A1104" s="177"/>
      <c r="B1104" s="177"/>
      <c r="C1104" s="24"/>
      <c r="D1104" s="24"/>
      <c r="E1104" s="24"/>
      <c r="F1104" s="24"/>
      <c r="G1104" s="24"/>
      <c r="H1104" s="24"/>
      <c r="I1104" s="24"/>
      <c r="J1104" s="24"/>
      <c r="K1104" s="24"/>
      <c r="L1104" s="24"/>
      <c r="M1104" s="24"/>
      <c r="N1104" s="24"/>
      <c r="O1104" s="24"/>
      <c r="P1104" s="24"/>
      <c r="Q1104" s="24"/>
      <c r="R1104" s="24"/>
    </row>
    <row r="1105" spans="1:18" s="24" customFormat="1" ht="24.9" customHeight="1">
      <c r="A1105" s="176"/>
      <c r="B1105" s="176"/>
    </row>
    <row r="1106" spans="1:18" s="24" customFormat="1" ht="24.9" customHeight="1">
      <c r="A1106" s="176"/>
      <c r="B1106" s="176"/>
      <c r="K1106" s="175"/>
      <c r="L1106" s="175"/>
      <c r="M1106" s="175"/>
      <c r="N1106" s="175"/>
      <c r="O1106" s="175"/>
      <c r="P1106" s="175"/>
      <c r="Q1106" s="175"/>
      <c r="R1106" s="175"/>
    </row>
    <row r="1107" spans="1:18" s="24" customFormat="1" ht="24.9" customHeight="1">
      <c r="A1107" s="176"/>
      <c r="B1107" s="176"/>
    </row>
    <row r="1108" spans="1:18" s="24" customFormat="1" ht="24.9" customHeight="1">
      <c r="A1108" s="176"/>
      <c r="B1108" s="176"/>
    </row>
    <row r="1109" spans="1:18" s="24" customFormat="1" ht="24.9" customHeight="1">
      <c r="A1109" s="176"/>
      <c r="B1109" s="176"/>
    </row>
    <row r="1110" spans="1:18" s="24" customFormat="1" ht="24.9" customHeight="1">
      <c r="A1110" s="176"/>
      <c r="B1110" s="176"/>
      <c r="K1110" s="123"/>
      <c r="L1110" s="123"/>
      <c r="M1110" s="123"/>
      <c r="N1110" s="123"/>
      <c r="O1110" s="123"/>
      <c r="P1110" s="123"/>
      <c r="Q1110" s="123"/>
      <c r="R1110" s="123"/>
    </row>
    <row r="1111" spans="1:18" s="24" customFormat="1" ht="24.9" customHeight="1">
      <c r="A1111" s="176"/>
      <c r="B1111" s="176"/>
    </row>
    <row r="1112" spans="1:18" s="24" customFormat="1" ht="24.9" customHeight="1">
      <c r="A1112" s="176"/>
      <c r="B1112" s="176"/>
    </row>
    <row r="1113" spans="1:18" s="24" customFormat="1" ht="24.9" customHeight="1">
      <c r="A1113" s="176"/>
      <c r="B1113" s="176"/>
    </row>
    <row r="1114" spans="1:18" s="24" customFormat="1" ht="24.9" customHeight="1">
      <c r="A1114" s="170"/>
      <c r="B1114" s="170"/>
    </row>
    <row r="1115" spans="1:18" s="252" customFormat="1" ht="24.9" customHeight="1">
      <c r="A1115" s="170"/>
      <c r="B1115" s="170"/>
      <c r="C1115" s="24"/>
      <c r="D1115" s="24"/>
      <c r="E1115" s="24"/>
      <c r="F1115" s="24"/>
      <c r="G1115" s="24"/>
      <c r="H1115" s="24"/>
      <c r="I1115" s="24"/>
      <c r="J1115" s="24"/>
      <c r="K1115" s="24"/>
      <c r="L1115" s="24"/>
      <c r="M1115" s="24"/>
      <c r="N1115" s="24"/>
      <c r="O1115" s="24"/>
      <c r="P1115" s="24"/>
      <c r="Q1115" s="24"/>
      <c r="R1115" s="24"/>
    </row>
    <row r="1116" spans="1:18" s="24" customFormat="1" ht="24.9" customHeight="1">
      <c r="A1116" s="203"/>
      <c r="B1116" s="203"/>
      <c r="K1116" s="175"/>
      <c r="L1116" s="175"/>
      <c r="M1116" s="175"/>
      <c r="N1116" s="175"/>
      <c r="O1116" s="175"/>
      <c r="P1116" s="175"/>
      <c r="Q1116" s="175"/>
      <c r="R1116" s="175"/>
    </row>
    <row r="1117" spans="1:18" s="24" customFormat="1" ht="24.9" customHeight="1">
      <c r="A1117" s="185"/>
      <c r="B1117" s="185"/>
    </row>
    <row r="1118" spans="1:18" s="24" customFormat="1" ht="24.9" customHeight="1">
      <c r="A1118" s="176"/>
      <c r="B1118" s="176"/>
    </row>
    <row r="1119" spans="1:18" s="24" customFormat="1" ht="24.9" customHeight="1">
      <c r="A1119" s="176"/>
      <c r="B1119" s="176"/>
      <c r="K1119" s="123"/>
      <c r="L1119" s="123"/>
      <c r="M1119" s="123"/>
      <c r="N1119" s="123"/>
      <c r="O1119" s="123"/>
      <c r="P1119" s="123"/>
      <c r="Q1119" s="123"/>
      <c r="R1119" s="123"/>
    </row>
    <row r="1120" spans="1:18" s="24" customFormat="1" ht="24.9" customHeight="1">
      <c r="A1120" s="176"/>
      <c r="B1120" s="176"/>
    </row>
    <row r="1121" spans="1:18" s="24" customFormat="1" ht="24.9" customHeight="1">
      <c r="A1121" s="176"/>
      <c r="B1121" s="176"/>
      <c r="K1121" s="22" t="e">
        <f>#REF!</f>
        <v>#REF!</v>
      </c>
    </row>
    <row r="1122" spans="1:18" s="24" customFormat="1" ht="24.9" customHeight="1">
      <c r="A1122" s="176"/>
      <c r="B1122" s="176"/>
    </row>
    <row r="1123" spans="1:18" s="24" customFormat="1" ht="24.9" customHeight="1">
      <c r="A1123" s="201"/>
      <c r="B1123" s="201"/>
    </row>
    <row r="1124" spans="1:18" s="24" customFormat="1" ht="24.9" customHeight="1">
      <c r="A1124" s="176"/>
      <c r="B1124" s="176"/>
    </row>
    <row r="1125" spans="1:18" s="24" customFormat="1" ht="24.9" customHeight="1">
      <c r="A1125" s="176"/>
      <c r="B1125" s="176"/>
    </row>
    <row r="1126" spans="1:18" s="24" customFormat="1" ht="24.9" customHeight="1">
      <c r="A1126" s="176"/>
      <c r="B1126" s="176"/>
    </row>
    <row r="1127" spans="1:18" s="24" customFormat="1" ht="24.9" customHeight="1">
      <c r="A1127" s="176"/>
      <c r="B1127" s="176"/>
    </row>
    <row r="1128" spans="1:18" s="24" customFormat="1" ht="24.9" customHeight="1">
      <c r="A1128" s="176"/>
      <c r="B1128" s="176"/>
    </row>
    <row r="1129" spans="1:18" s="24" customFormat="1" ht="24.9" customHeight="1">
      <c r="A1129" s="176"/>
      <c r="B1129" s="176"/>
    </row>
    <row r="1130" spans="1:18" s="24" customFormat="1" ht="24.9" customHeight="1">
      <c r="A1130" s="176"/>
      <c r="B1130" s="176"/>
      <c r="I1130" s="123"/>
      <c r="J1130" s="123"/>
      <c r="K1130" s="252"/>
      <c r="L1130" s="252"/>
      <c r="M1130" s="252"/>
      <c r="N1130" s="252"/>
      <c r="O1130" s="252"/>
      <c r="P1130" s="252"/>
      <c r="Q1130" s="252"/>
      <c r="R1130" s="252"/>
    </row>
    <row r="1131" spans="1:18" s="24" customFormat="1" ht="24.9" customHeight="1">
      <c r="A1131" s="176"/>
      <c r="B1131" s="176"/>
    </row>
    <row r="1132" spans="1:18" s="24" customFormat="1" ht="24.9" customHeight="1">
      <c r="A1132" s="176"/>
      <c r="B1132" s="176"/>
    </row>
    <row r="1133" spans="1:18" s="24" customFormat="1" ht="24.9" customHeight="1">
      <c r="A1133" s="176"/>
      <c r="B1133" s="176"/>
    </row>
    <row r="1134" spans="1:18" s="24" customFormat="1" ht="24.9" customHeight="1">
      <c r="A1134" s="201"/>
      <c r="B1134" s="201"/>
      <c r="C1134" s="123"/>
      <c r="D1134" s="123"/>
      <c r="E1134" s="123"/>
      <c r="F1134" s="123"/>
      <c r="G1134" s="123"/>
      <c r="H1134" s="123"/>
    </row>
    <row r="1135" spans="1:18" s="24" customFormat="1" ht="24.9" customHeight="1">
      <c r="A1135" s="176"/>
      <c r="B1135" s="176"/>
    </row>
    <row r="1136" spans="1:18" s="24" customFormat="1" ht="24.9" customHeight="1">
      <c r="A1136" s="176"/>
      <c r="B1136" s="176"/>
    </row>
    <row r="1137" spans="1:2" s="24" customFormat="1" ht="24.9" customHeight="1">
      <c r="A1137" s="176"/>
      <c r="B1137" s="176"/>
    </row>
    <row r="1138" spans="1:2" s="24" customFormat="1" ht="24.9" customHeight="1">
      <c r="A1138" s="176"/>
      <c r="B1138" s="176"/>
    </row>
    <row r="1139" spans="1:2" s="24" customFormat="1" ht="24.9" customHeight="1">
      <c r="A1139" s="176"/>
      <c r="B1139" s="176"/>
    </row>
    <row r="1140" spans="1:2" s="24" customFormat="1" ht="24.9" customHeight="1">
      <c r="A1140" s="176"/>
      <c r="B1140" s="176"/>
    </row>
    <row r="1141" spans="1:2" s="24" customFormat="1" ht="24.9" customHeight="1">
      <c r="A1141" s="176"/>
      <c r="B1141" s="176"/>
    </row>
    <row r="1142" spans="1:2" s="24" customFormat="1" ht="24.9" customHeight="1">
      <c r="A1142" s="176"/>
      <c r="B1142" s="176"/>
    </row>
    <row r="1143" spans="1:2" s="24" customFormat="1" ht="24.9" customHeight="1">
      <c r="A1143" s="176"/>
      <c r="B1143" s="176"/>
    </row>
    <row r="1144" spans="1:2" s="24" customFormat="1" ht="24.9" customHeight="1">
      <c r="A1144" s="176"/>
      <c r="B1144" s="176"/>
    </row>
    <row r="1145" spans="1:2" s="24" customFormat="1" ht="24.9" customHeight="1">
      <c r="A1145" s="176"/>
      <c r="B1145" s="176"/>
    </row>
    <row r="1146" spans="1:2" s="24" customFormat="1" ht="24.9" customHeight="1">
      <c r="A1146" s="176"/>
      <c r="B1146" s="176"/>
    </row>
    <row r="1147" spans="1:2" s="24" customFormat="1" ht="24.9" customHeight="1">
      <c r="A1147" s="176"/>
      <c r="B1147" s="176"/>
    </row>
    <row r="1148" spans="1:2" s="24" customFormat="1" ht="24.9" customHeight="1">
      <c r="A1148" s="176"/>
      <c r="B1148" s="176"/>
    </row>
    <row r="1149" spans="1:2" s="24" customFormat="1" ht="24.9" customHeight="1">
      <c r="A1149" s="176"/>
      <c r="B1149" s="176"/>
    </row>
    <row r="1150" spans="1:2" s="24" customFormat="1" ht="24.9" customHeight="1">
      <c r="A1150" s="176"/>
      <c r="B1150" s="176"/>
    </row>
    <row r="1151" spans="1:2" s="24" customFormat="1" ht="24.9" customHeight="1">
      <c r="A1151" s="176"/>
      <c r="B1151" s="176"/>
    </row>
    <row r="1152" spans="1:2" s="24" customFormat="1" ht="24.9" customHeight="1">
      <c r="A1152" s="176"/>
      <c r="B1152" s="176"/>
    </row>
    <row r="1153" spans="1:2" s="24" customFormat="1" ht="24.9" customHeight="1">
      <c r="A1153" s="176"/>
      <c r="B1153" s="176"/>
    </row>
    <row r="1154" spans="1:2" s="24" customFormat="1" ht="24.9" customHeight="1">
      <c r="A1154" s="176"/>
      <c r="B1154" s="176"/>
    </row>
    <row r="1155" spans="1:2" s="24" customFormat="1" ht="24.9" customHeight="1">
      <c r="A1155" s="176"/>
      <c r="B1155" s="176"/>
    </row>
    <row r="1156" spans="1:2" s="24" customFormat="1" ht="24.9" customHeight="1">
      <c r="A1156" s="176"/>
      <c r="B1156" s="176"/>
    </row>
    <row r="1157" spans="1:2" s="24" customFormat="1" ht="24.9" customHeight="1">
      <c r="A1157" s="176"/>
      <c r="B1157" s="176"/>
    </row>
    <row r="1158" spans="1:2" s="24" customFormat="1" ht="24.9" customHeight="1">
      <c r="A1158" s="176"/>
      <c r="B1158" s="176"/>
    </row>
    <row r="1159" spans="1:2" s="24" customFormat="1" ht="24.9" customHeight="1">
      <c r="A1159" s="176"/>
      <c r="B1159" s="176"/>
    </row>
    <row r="1160" spans="1:2" s="24" customFormat="1" ht="24.9" customHeight="1">
      <c r="A1160" s="176"/>
      <c r="B1160" s="176"/>
    </row>
    <row r="1161" spans="1:2" s="24" customFormat="1" ht="24.9" customHeight="1">
      <c r="A1161" s="176"/>
      <c r="B1161" s="176"/>
    </row>
    <row r="1162" spans="1:2" s="24" customFormat="1" ht="24.9" customHeight="1">
      <c r="A1162" s="176"/>
      <c r="B1162" s="176"/>
    </row>
    <row r="1163" spans="1:2" s="24" customFormat="1" ht="24.9" customHeight="1">
      <c r="A1163" s="176"/>
      <c r="B1163" s="176"/>
    </row>
    <row r="1164" spans="1:2" s="24" customFormat="1" ht="24.9" customHeight="1">
      <c r="A1164" s="176"/>
      <c r="B1164" s="176"/>
    </row>
    <row r="1165" spans="1:2" s="24" customFormat="1" ht="24.9" customHeight="1">
      <c r="A1165" s="176"/>
      <c r="B1165" s="176"/>
    </row>
    <row r="1166" spans="1:2" s="24" customFormat="1" ht="24.9" customHeight="1">
      <c r="A1166" s="176"/>
      <c r="B1166" s="176"/>
    </row>
    <row r="1167" spans="1:2" s="24" customFormat="1" ht="24.9" customHeight="1">
      <c r="A1167" s="176"/>
      <c r="B1167" s="176"/>
    </row>
    <row r="1168" spans="1:2" s="24" customFormat="1" ht="24.9" customHeight="1">
      <c r="A1168" s="176"/>
      <c r="B1168" s="176"/>
    </row>
    <row r="1169" spans="1:2" s="24" customFormat="1" ht="24.9" customHeight="1">
      <c r="A1169" s="176"/>
      <c r="B1169" s="176"/>
    </row>
    <row r="1170" spans="1:2" s="24" customFormat="1" ht="24.9" customHeight="1">
      <c r="A1170" s="176"/>
      <c r="B1170" s="176"/>
    </row>
    <row r="1171" spans="1:2" s="24" customFormat="1" ht="24.9" customHeight="1">
      <c r="A1171" s="176"/>
      <c r="B1171" s="176"/>
    </row>
    <row r="1172" spans="1:2" s="24" customFormat="1" ht="24.9" customHeight="1">
      <c r="A1172" s="176"/>
      <c r="B1172" s="176"/>
    </row>
    <row r="1173" spans="1:2" s="24" customFormat="1" ht="24.9" customHeight="1">
      <c r="A1173" s="176"/>
      <c r="B1173" s="176"/>
    </row>
    <row r="1174" spans="1:2" s="24" customFormat="1" ht="24.9" customHeight="1">
      <c r="A1174" s="176"/>
      <c r="B1174" s="176"/>
    </row>
    <row r="1175" spans="1:2" s="24" customFormat="1" ht="24.9" customHeight="1">
      <c r="A1175" s="176"/>
      <c r="B1175" s="176"/>
    </row>
    <row r="1176" spans="1:2" s="24" customFormat="1" ht="24.9" customHeight="1">
      <c r="A1176" s="176"/>
      <c r="B1176" s="176"/>
    </row>
    <row r="1177" spans="1:2" s="24" customFormat="1" ht="24.9" customHeight="1">
      <c r="A1177" s="176"/>
      <c r="B1177" s="176"/>
    </row>
    <row r="1178" spans="1:2" s="24" customFormat="1" ht="24.9" customHeight="1">
      <c r="A1178" s="176"/>
      <c r="B1178" s="176"/>
    </row>
    <row r="1179" spans="1:2" s="24" customFormat="1" ht="24.9" customHeight="1">
      <c r="A1179" s="176"/>
      <c r="B1179" s="176"/>
    </row>
    <row r="1180" spans="1:2" s="24" customFormat="1" ht="24.9" customHeight="1">
      <c r="A1180" s="176"/>
      <c r="B1180" s="176"/>
    </row>
    <row r="1181" spans="1:2" s="24" customFormat="1" ht="24.9" customHeight="1">
      <c r="A1181" s="176"/>
      <c r="B1181" s="176"/>
    </row>
    <row r="1182" spans="1:2" s="24" customFormat="1" ht="24.9" customHeight="1">
      <c r="A1182" s="176"/>
      <c r="B1182" s="176"/>
    </row>
    <row r="1183" spans="1:2" s="24" customFormat="1" ht="24.9" customHeight="1">
      <c r="A1183" s="176"/>
      <c r="B1183" s="176"/>
    </row>
    <row r="1184" spans="1:2" s="24" customFormat="1" ht="30" customHeight="1">
      <c r="A1184" s="176"/>
      <c r="B1184" s="176"/>
    </row>
    <row r="1185" spans="1:11" s="24" customFormat="1" ht="24.9" customHeight="1">
      <c r="A1185" s="176"/>
      <c r="B1185" s="176"/>
    </row>
    <row r="1186" spans="1:11" s="24" customFormat="1" ht="24.9" customHeight="1">
      <c r="A1186" s="176"/>
      <c r="B1186" s="176"/>
    </row>
    <row r="1187" spans="1:11" s="24" customFormat="1" ht="24.9" customHeight="1">
      <c r="A1187" s="176"/>
      <c r="B1187" s="176"/>
    </row>
    <row r="1188" spans="1:11" s="24" customFormat="1" ht="24.9" customHeight="1">
      <c r="A1188" s="176"/>
      <c r="B1188" s="176"/>
    </row>
    <row r="1189" spans="1:11" s="24" customFormat="1" ht="24.9" customHeight="1">
      <c r="A1189" s="176"/>
      <c r="B1189" s="176"/>
    </row>
    <row r="1190" spans="1:11" s="24" customFormat="1" ht="24.9" customHeight="1">
      <c r="A1190" s="176"/>
      <c r="B1190" s="176"/>
    </row>
    <row r="1191" spans="1:11" s="24" customFormat="1" ht="24.9" customHeight="1">
      <c r="A1191" s="176"/>
      <c r="B1191" s="176"/>
    </row>
    <row r="1192" spans="1:11" s="24" customFormat="1" ht="24.9" customHeight="1">
      <c r="A1192" s="176"/>
      <c r="B1192" s="176"/>
    </row>
    <row r="1193" spans="1:11" s="24" customFormat="1" ht="24.9" customHeight="1">
      <c r="A1193" s="176"/>
      <c r="B1193" s="176"/>
    </row>
    <row r="1194" spans="1:11" s="24" customFormat="1" ht="30" customHeight="1">
      <c r="A1194" s="176"/>
      <c r="B1194" s="176"/>
    </row>
    <row r="1195" spans="1:11" s="24" customFormat="1" ht="30" customHeight="1">
      <c r="A1195" s="176"/>
      <c r="B1195" s="176"/>
    </row>
    <row r="1196" spans="1:11" s="24" customFormat="1" ht="30" customHeight="1">
      <c r="A1196" s="176"/>
      <c r="B1196" s="176"/>
    </row>
    <row r="1197" spans="1:11" s="24" customFormat="1" ht="30" customHeight="1">
      <c r="A1197" s="176"/>
      <c r="B1197" s="176"/>
      <c r="K1197" s="22" t="e">
        <f>#REF!</f>
        <v>#REF!</v>
      </c>
    </row>
    <row r="1198" spans="1:11" s="24" customFormat="1" ht="30" customHeight="1">
      <c r="A1198" s="176"/>
      <c r="B1198" s="176"/>
    </row>
    <row r="1199" spans="1:11" s="24" customFormat="1" ht="30" customHeight="1">
      <c r="A1199" s="176"/>
      <c r="B1199" s="176"/>
      <c r="K1199" s="22" t="e">
        <f>#REF!+K159+K239+K312+K394+K464+K558+K636+K722+K803+K892+K961+K1036+K1121+K1197</f>
        <v>#REF!</v>
      </c>
    </row>
    <row r="1200" spans="1:11" s="24" customFormat="1" ht="30" customHeight="1">
      <c r="A1200" s="176"/>
      <c r="B1200" s="176"/>
      <c r="K1200" s="22" t="e">
        <f>K1199/15</f>
        <v>#REF!</v>
      </c>
    </row>
    <row r="1201" spans="1:7" s="24" customFormat="1" ht="30" customHeight="1">
      <c r="A1201" s="176"/>
      <c r="B1201" s="176"/>
    </row>
    <row r="1202" spans="1:7" s="24" customFormat="1" ht="30" customHeight="1">
      <c r="A1202" s="176"/>
      <c r="B1202" s="176"/>
    </row>
    <row r="1203" spans="1:7" s="24" customFormat="1" ht="30" customHeight="1">
      <c r="A1203" s="176"/>
      <c r="B1203" s="176"/>
    </row>
    <row r="1204" spans="1:7" s="24" customFormat="1" ht="30" customHeight="1">
      <c r="A1204" s="255"/>
      <c r="B1204" s="255"/>
    </row>
    <row r="1205" spans="1:7" s="24" customFormat="1" ht="30" customHeight="1">
      <c r="A1205" s="255"/>
      <c r="B1205" s="255"/>
    </row>
    <row r="1206" spans="1:7" s="24" customFormat="1" ht="46.5" customHeight="1">
      <c r="A1206" s="255"/>
      <c r="B1206" s="255"/>
    </row>
    <row r="1207" spans="1:7" s="24" customFormat="1" ht="30" customHeight="1">
      <c r="A1207" s="170"/>
      <c r="B1207" s="170"/>
    </row>
    <row r="1208" spans="1:7" s="24" customFormat="1" ht="30" customHeight="1">
      <c r="A1208" s="203"/>
      <c r="B1208" s="203"/>
    </row>
    <row r="1209" spans="1:7" s="24" customFormat="1" ht="30" customHeight="1">
      <c r="A1209" s="185"/>
      <c r="B1209" s="185"/>
    </row>
    <row r="1210" spans="1:7" s="24" customFormat="1" ht="30" customHeight="1">
      <c r="A1210" s="176"/>
      <c r="B1210" s="176"/>
    </row>
    <row r="1211" spans="1:7" s="24" customFormat="1" ht="30" customHeight="1">
      <c r="A1211" s="176"/>
      <c r="B1211" s="176"/>
      <c r="C1211" s="24">
        <v>100</v>
      </c>
      <c r="D1211" s="24">
        <v>6.1</v>
      </c>
      <c r="E1211" s="24">
        <v>10.5</v>
      </c>
      <c r="F1211" s="24">
        <v>9.8000000000000007</v>
      </c>
      <c r="G1211" s="24">
        <v>158</v>
      </c>
    </row>
    <row r="1212" spans="1:7" s="24" customFormat="1" ht="30" customHeight="1">
      <c r="A1212" s="176"/>
      <c r="B1212" s="176"/>
    </row>
    <row r="1213" spans="1:7" s="24" customFormat="1" ht="30" customHeight="1">
      <c r="A1213" s="176"/>
      <c r="B1213" s="176"/>
    </row>
    <row r="1214" spans="1:7" s="24" customFormat="1" ht="30" customHeight="1">
      <c r="A1214" s="176"/>
      <c r="B1214" s="176"/>
    </row>
    <row r="1215" spans="1:7" s="24" customFormat="1" ht="30" customHeight="1">
      <c r="A1215" s="176"/>
      <c r="B1215" s="176"/>
    </row>
    <row r="1216" spans="1:7" s="24" customFormat="1" ht="30" customHeight="1">
      <c r="A1216" s="176"/>
      <c r="B1216" s="176"/>
    </row>
    <row r="1217" spans="1:18" s="24" customFormat="1" ht="30" customHeight="1">
      <c r="A1217" s="176"/>
      <c r="B1217" s="176"/>
    </row>
    <row r="1218" spans="1:18" s="24" customFormat="1" ht="45.75" customHeight="1">
      <c r="A1218" s="176"/>
      <c r="B1218" s="176"/>
    </row>
    <row r="1219" spans="1:18" s="24" customFormat="1" ht="30" customHeight="1">
      <c r="A1219" s="176"/>
      <c r="B1219" s="176"/>
    </row>
    <row r="1220" spans="1:18" s="24" customFormat="1" ht="30" customHeight="1">
      <c r="A1220" s="176"/>
      <c r="B1220" s="176"/>
    </row>
    <row r="1221" spans="1:18" s="24" customFormat="1" ht="30" customHeight="1">
      <c r="A1221" s="176"/>
      <c r="B1221" s="176"/>
    </row>
    <row r="1222" spans="1:18" s="24" customFormat="1" ht="30" customHeight="1">
      <c r="A1222" s="176"/>
      <c r="B1222" s="176"/>
    </row>
    <row r="1223" spans="1:18" s="123" customFormat="1" ht="30" customHeight="1">
      <c r="A1223" s="176"/>
      <c r="B1223" s="176"/>
      <c r="C1223" s="24"/>
      <c r="D1223" s="24"/>
      <c r="E1223" s="24"/>
      <c r="F1223" s="24"/>
      <c r="G1223" s="24"/>
      <c r="H1223" s="24"/>
      <c r="I1223" s="24"/>
      <c r="J1223" s="24"/>
      <c r="K1223" s="24"/>
      <c r="L1223" s="24"/>
      <c r="M1223" s="24"/>
      <c r="N1223" s="24"/>
      <c r="O1223" s="24"/>
      <c r="P1223" s="24"/>
      <c r="Q1223" s="24"/>
      <c r="R1223" s="24"/>
    </row>
    <row r="1224" spans="1:18" s="24" customFormat="1" ht="30" customHeight="1">
      <c r="A1224" s="176"/>
      <c r="B1224" s="176"/>
    </row>
    <row r="1225" spans="1:18" s="24" customFormat="1" ht="30" customHeight="1">
      <c r="A1225" s="176"/>
      <c r="B1225" s="176"/>
    </row>
    <row r="1226" spans="1:18" s="24" customFormat="1" ht="30" customHeight="1">
      <c r="A1226" s="176"/>
      <c r="B1226" s="176"/>
    </row>
    <row r="1227" spans="1:18" s="24" customFormat="1" ht="30" customHeight="1">
      <c r="A1227" s="176"/>
      <c r="B1227" s="176"/>
    </row>
    <row r="1228" spans="1:18" s="24" customFormat="1" ht="30" customHeight="1">
      <c r="A1228" s="176"/>
      <c r="B1228" s="176"/>
    </row>
    <row r="1229" spans="1:18" s="24" customFormat="1" ht="30" customHeight="1">
      <c r="A1229" s="176"/>
      <c r="B1229" s="176"/>
    </row>
    <row r="1230" spans="1:18" s="24" customFormat="1" ht="30" customHeight="1">
      <c r="A1230" s="176"/>
      <c r="B1230" s="176"/>
    </row>
    <row r="1231" spans="1:18" s="24" customFormat="1" ht="30" customHeight="1">
      <c r="A1231" s="176"/>
      <c r="B1231" s="176"/>
    </row>
    <row r="1232" spans="1:18" s="24" customFormat="1" ht="30" customHeight="1">
      <c r="A1232" s="176"/>
      <c r="B1232" s="176"/>
    </row>
    <row r="1233" spans="1:18" s="24" customFormat="1" ht="30" customHeight="1">
      <c r="A1233" s="176"/>
      <c r="B1233" s="176"/>
    </row>
    <row r="1234" spans="1:18" s="24" customFormat="1" ht="30" customHeight="1">
      <c r="A1234" s="176"/>
      <c r="B1234" s="176"/>
    </row>
    <row r="1235" spans="1:18" s="24" customFormat="1" ht="30" customHeight="1">
      <c r="A1235" s="176"/>
      <c r="B1235" s="176"/>
    </row>
    <row r="1236" spans="1:18" s="24" customFormat="1" ht="30" customHeight="1">
      <c r="A1236" s="176"/>
      <c r="B1236" s="176"/>
    </row>
    <row r="1237" spans="1:18" s="24" customFormat="1" ht="30" customHeight="1">
      <c r="A1237" s="176"/>
      <c r="B1237" s="176"/>
    </row>
    <row r="1238" spans="1:18" s="24" customFormat="1" ht="30" customHeight="1">
      <c r="A1238" s="176"/>
      <c r="B1238" s="176"/>
      <c r="I1238" s="123"/>
      <c r="J1238" s="123"/>
      <c r="K1238" s="123"/>
      <c r="L1238" s="123"/>
      <c r="M1238" s="123"/>
      <c r="N1238" s="123"/>
      <c r="O1238" s="123"/>
      <c r="P1238" s="123"/>
      <c r="Q1238" s="123"/>
      <c r="R1238" s="123"/>
    </row>
    <row r="1239" spans="1:18" s="24" customFormat="1" ht="30" customHeight="1">
      <c r="A1239" s="176"/>
      <c r="B1239" s="176"/>
    </row>
    <row r="1240" spans="1:18" s="24" customFormat="1" ht="30" customHeight="1">
      <c r="A1240" s="176"/>
      <c r="B1240" s="176"/>
    </row>
    <row r="1241" spans="1:18" s="24" customFormat="1" ht="47.25" customHeight="1">
      <c r="A1241" s="176"/>
      <c r="B1241" s="176"/>
    </row>
    <row r="1242" spans="1:18" s="24" customFormat="1" ht="30" customHeight="1">
      <c r="A1242" s="201"/>
      <c r="B1242" s="201"/>
      <c r="C1242" s="123"/>
      <c r="D1242" s="123"/>
      <c r="E1242" s="123"/>
      <c r="F1242" s="123"/>
      <c r="G1242" s="123"/>
      <c r="H1242" s="123"/>
    </row>
    <row r="1243" spans="1:18" s="24" customFormat="1" ht="30" customHeight="1">
      <c r="A1243" s="176"/>
      <c r="B1243" s="176"/>
    </row>
    <row r="1244" spans="1:18" s="24" customFormat="1" ht="30" customHeight="1">
      <c r="A1244" s="176"/>
      <c r="B1244" s="176"/>
    </row>
    <row r="1245" spans="1:18" s="24" customFormat="1" ht="30" customHeight="1">
      <c r="A1245" s="176"/>
      <c r="B1245" s="176"/>
    </row>
    <row r="1246" spans="1:18" s="24" customFormat="1" ht="30" customHeight="1">
      <c r="A1246" s="176"/>
      <c r="B1246" s="176"/>
    </row>
    <row r="1247" spans="1:18" s="24" customFormat="1" ht="30" customHeight="1">
      <c r="A1247" s="176"/>
      <c r="B1247" s="176"/>
    </row>
    <row r="1248" spans="1:18" s="24" customFormat="1" ht="30" customHeight="1">
      <c r="A1248" s="176"/>
      <c r="B1248" s="176"/>
    </row>
    <row r="1249" spans="1:18" s="24" customFormat="1" ht="30" customHeight="1">
      <c r="A1249" s="176"/>
      <c r="B1249" s="176"/>
    </row>
    <row r="1250" spans="1:18" s="24" customFormat="1" ht="30" customHeight="1">
      <c r="A1250" s="176"/>
      <c r="B1250" s="176"/>
    </row>
    <row r="1251" spans="1:18" s="24" customFormat="1" ht="30" customHeight="1">
      <c r="A1251" s="176"/>
      <c r="B1251" s="176"/>
    </row>
    <row r="1252" spans="1:18" s="24" customFormat="1" ht="30" customHeight="1">
      <c r="A1252" s="176"/>
      <c r="B1252" s="176"/>
    </row>
    <row r="1253" spans="1:18" s="24" customFormat="1" ht="30" customHeight="1">
      <c r="A1253" s="176"/>
      <c r="B1253" s="176"/>
    </row>
    <row r="1254" spans="1:18" s="24" customFormat="1" ht="30" customHeight="1">
      <c r="A1254" s="176"/>
      <c r="B1254" s="176"/>
    </row>
    <row r="1255" spans="1:18" s="24" customFormat="1" ht="30" customHeight="1">
      <c r="A1255" s="176"/>
      <c r="B1255" s="176"/>
    </row>
    <row r="1256" spans="1:18" s="175" customFormat="1" ht="30" customHeight="1">
      <c r="A1256" s="176"/>
      <c r="B1256" s="176"/>
      <c r="C1256" s="24"/>
      <c r="D1256" s="24"/>
      <c r="E1256" s="24"/>
      <c r="F1256" s="24"/>
      <c r="G1256" s="24"/>
      <c r="H1256" s="24"/>
      <c r="I1256" s="24"/>
      <c r="J1256" s="24"/>
      <c r="K1256" s="24"/>
      <c r="L1256" s="24"/>
      <c r="M1256" s="24"/>
      <c r="N1256" s="24"/>
      <c r="O1256" s="24"/>
      <c r="P1256" s="24"/>
      <c r="Q1256" s="24"/>
      <c r="R1256" s="24"/>
    </row>
    <row r="1257" spans="1:18" s="24" customFormat="1" ht="30" customHeight="1">
      <c r="A1257" s="176"/>
      <c r="B1257" s="176"/>
    </row>
    <row r="1258" spans="1:18" s="24" customFormat="1" ht="30" customHeight="1">
      <c r="A1258" s="176"/>
      <c r="B1258" s="176"/>
    </row>
    <row r="1259" spans="1:18" s="24" customFormat="1" ht="30" customHeight="1">
      <c r="A1259" s="176"/>
      <c r="B1259" s="176"/>
    </row>
    <row r="1260" spans="1:18" s="24" customFormat="1" ht="30" customHeight="1">
      <c r="A1260" s="176"/>
      <c r="B1260" s="176"/>
    </row>
    <row r="1261" spans="1:18" s="24" customFormat="1" ht="30" customHeight="1">
      <c r="A1261" s="176"/>
      <c r="B1261" s="176"/>
    </row>
    <row r="1262" spans="1:18" s="24" customFormat="1" ht="30" customHeight="1">
      <c r="A1262" s="176"/>
      <c r="B1262" s="176"/>
    </row>
    <row r="1263" spans="1:18" s="24" customFormat="1" ht="30" customHeight="1">
      <c r="A1263" s="176"/>
      <c r="B1263" s="176"/>
    </row>
    <row r="1264" spans="1:18" s="24" customFormat="1" ht="30" customHeight="1">
      <c r="A1264" s="176"/>
      <c r="B1264" s="176"/>
    </row>
    <row r="1265" spans="1:18" s="24" customFormat="1" ht="30" customHeight="1">
      <c r="A1265" s="176"/>
      <c r="B1265" s="176"/>
    </row>
    <row r="1266" spans="1:18" s="24" customFormat="1" ht="30" customHeight="1">
      <c r="A1266" s="176"/>
      <c r="B1266" s="176"/>
    </row>
    <row r="1267" spans="1:18" s="123" customFormat="1" ht="30" customHeight="1">
      <c r="A1267" s="176"/>
      <c r="B1267" s="176"/>
      <c r="C1267" s="24"/>
      <c r="D1267" s="24"/>
      <c r="E1267" s="24"/>
      <c r="F1267" s="24"/>
      <c r="G1267" s="24"/>
      <c r="H1267" s="24"/>
      <c r="I1267" s="24"/>
      <c r="J1267" s="24"/>
      <c r="K1267" s="24"/>
      <c r="L1267" s="24"/>
      <c r="M1267" s="24"/>
      <c r="N1267" s="24"/>
      <c r="O1267" s="24"/>
      <c r="P1267" s="24"/>
      <c r="Q1267" s="24"/>
      <c r="R1267" s="24"/>
    </row>
    <row r="1268" spans="1:18" s="24" customFormat="1" ht="30" customHeight="1">
      <c r="A1268" s="176"/>
      <c r="B1268" s="176"/>
    </row>
    <row r="1269" spans="1:18" s="24" customFormat="1" ht="30" customHeight="1">
      <c r="A1269" s="176"/>
      <c r="B1269" s="176"/>
    </row>
    <row r="1270" spans="1:18" s="24" customFormat="1" ht="30" customHeight="1">
      <c r="A1270" s="176"/>
      <c r="B1270" s="176"/>
    </row>
    <row r="1271" spans="1:18" s="24" customFormat="1" ht="30" customHeight="1">
      <c r="A1271" s="176"/>
      <c r="B1271" s="176"/>
      <c r="K1271" s="175"/>
      <c r="L1271" s="175"/>
      <c r="M1271" s="175"/>
      <c r="N1271" s="175"/>
      <c r="O1271" s="175"/>
      <c r="P1271" s="175"/>
      <c r="Q1271" s="175"/>
      <c r="R1271" s="175"/>
    </row>
    <row r="1272" spans="1:18" s="24" customFormat="1" ht="30" customHeight="1">
      <c r="A1272" s="176"/>
      <c r="B1272" s="176"/>
    </row>
    <row r="1273" spans="1:18" s="24" customFormat="1" ht="30" customHeight="1">
      <c r="A1273" s="176"/>
      <c r="B1273" s="176"/>
    </row>
    <row r="1274" spans="1:18" s="24" customFormat="1" ht="30" customHeight="1">
      <c r="A1274" s="176"/>
      <c r="B1274" s="176"/>
    </row>
    <row r="1275" spans="1:18" s="123" customFormat="1" ht="30" customHeight="1">
      <c r="A1275" s="228"/>
      <c r="B1275" s="228"/>
      <c r="C1275" s="24"/>
      <c r="D1275" s="24"/>
      <c r="E1275" s="24"/>
      <c r="F1275" s="24"/>
      <c r="G1275" s="24"/>
      <c r="H1275" s="24"/>
      <c r="I1275" s="24"/>
      <c r="J1275" s="24"/>
      <c r="K1275" s="24"/>
      <c r="L1275" s="24"/>
      <c r="M1275" s="24"/>
      <c r="N1275" s="24"/>
      <c r="O1275" s="24"/>
      <c r="P1275" s="24"/>
      <c r="Q1275" s="24"/>
      <c r="R1275" s="24"/>
    </row>
    <row r="1276" spans="1:18" s="24" customFormat="1" ht="30" customHeight="1">
      <c r="A1276" s="176"/>
      <c r="B1276" s="176"/>
    </row>
    <row r="1277" spans="1:18" s="24" customFormat="1" ht="30" customHeight="1">
      <c r="A1277" s="176"/>
      <c r="B1277" s="176"/>
    </row>
    <row r="1278" spans="1:18" s="24" customFormat="1" ht="30" customHeight="1">
      <c r="A1278" s="176"/>
      <c r="B1278" s="176"/>
    </row>
    <row r="1279" spans="1:18" s="24" customFormat="1" ht="30" customHeight="1">
      <c r="A1279" s="176"/>
      <c r="B1279" s="176"/>
    </row>
    <row r="1280" spans="1:18" s="24" customFormat="1" ht="30" customHeight="1">
      <c r="A1280" s="176"/>
      <c r="B1280" s="176"/>
    </row>
    <row r="1281" spans="1:18" s="24" customFormat="1" ht="30" customHeight="1">
      <c r="A1281" s="176"/>
      <c r="B1281" s="176"/>
    </row>
    <row r="1282" spans="1:18" s="24" customFormat="1" ht="30" customHeight="1">
      <c r="A1282" s="176"/>
      <c r="B1282" s="176"/>
      <c r="I1282" s="123"/>
      <c r="J1282" s="123"/>
      <c r="K1282" s="123"/>
      <c r="L1282" s="123"/>
      <c r="M1282" s="123"/>
      <c r="N1282" s="123"/>
      <c r="O1282" s="123"/>
      <c r="P1282" s="123"/>
      <c r="Q1282" s="123"/>
      <c r="R1282" s="123"/>
    </row>
    <row r="1283" spans="1:18" s="24" customFormat="1" ht="30" customHeight="1">
      <c r="A1283" s="176"/>
      <c r="B1283" s="176"/>
    </row>
    <row r="1284" spans="1:18" s="24" customFormat="1" ht="30" customHeight="1">
      <c r="A1284" s="176"/>
      <c r="B1284" s="176"/>
    </row>
    <row r="1285" spans="1:18" s="24" customFormat="1" ht="30" customHeight="1">
      <c r="A1285" s="176"/>
      <c r="B1285" s="176"/>
    </row>
    <row r="1286" spans="1:18" s="24" customFormat="1" ht="30" customHeight="1">
      <c r="A1286" s="201"/>
      <c r="B1286" s="201"/>
      <c r="C1286" s="123"/>
      <c r="D1286" s="123"/>
      <c r="E1286" s="123"/>
      <c r="F1286" s="123"/>
      <c r="G1286" s="123"/>
      <c r="H1286" s="123"/>
    </row>
    <row r="1287" spans="1:18" s="24" customFormat="1" ht="30" customHeight="1">
      <c r="A1287" s="176"/>
      <c r="B1287" s="176"/>
    </row>
    <row r="1288" spans="1:18" s="24" customFormat="1" ht="30" customHeight="1">
      <c r="A1288" s="176"/>
      <c r="B1288" s="176"/>
    </row>
    <row r="1289" spans="1:18" s="24" customFormat="1" ht="30" customHeight="1">
      <c r="A1289" s="256"/>
      <c r="B1289" s="256"/>
    </row>
    <row r="1290" spans="1:18" s="24" customFormat="1" ht="30" customHeight="1">
      <c r="A1290" s="256"/>
      <c r="B1290" s="256"/>
      <c r="I1290" s="123"/>
      <c r="J1290" s="123"/>
      <c r="K1290" s="123"/>
      <c r="L1290" s="123"/>
      <c r="M1290" s="123"/>
      <c r="N1290" s="123"/>
      <c r="O1290" s="123"/>
      <c r="P1290" s="123"/>
      <c r="Q1290" s="123"/>
      <c r="R1290" s="123"/>
    </row>
    <row r="1291" spans="1:18" s="24" customFormat="1" ht="30" customHeight="1">
      <c r="A1291" s="242"/>
      <c r="B1291" s="242"/>
    </row>
    <row r="1292" spans="1:18" s="24" customFormat="1" ht="30" customHeight="1">
      <c r="A1292" s="242"/>
      <c r="B1292" s="242"/>
    </row>
    <row r="1293" spans="1:18" s="24" customFormat="1" ht="30" customHeight="1">
      <c r="A1293" s="251"/>
      <c r="B1293" s="251"/>
    </row>
    <row r="1294" spans="1:18" s="24" customFormat="1" ht="30" customHeight="1">
      <c r="A1294" s="217"/>
      <c r="B1294" s="217"/>
      <c r="C1294" s="123"/>
      <c r="D1294" s="123"/>
      <c r="E1294" s="123"/>
      <c r="F1294" s="123"/>
      <c r="G1294" s="123"/>
      <c r="H1294" s="123"/>
    </row>
    <row r="1295" spans="1:18" s="24" customFormat="1" ht="30" customHeight="1">
      <c r="A1295" s="176"/>
      <c r="B1295" s="176"/>
    </row>
    <row r="1296" spans="1:18" s="24" customFormat="1" ht="30" customHeight="1">
      <c r="A1296" s="176"/>
      <c r="B1296" s="176"/>
    </row>
    <row r="1297" spans="1:20" s="24" customFormat="1" ht="30" customHeight="1">
      <c r="A1297" s="176"/>
      <c r="B1297" s="176"/>
    </row>
    <row r="1298" spans="1:20" s="24" customFormat="1" ht="30" customHeight="1">
      <c r="A1298" s="176"/>
      <c r="B1298" s="176"/>
    </row>
    <row r="1299" spans="1:20" s="24" customFormat="1" ht="30" customHeight="1">
      <c r="A1299" s="176"/>
      <c r="B1299" s="176"/>
    </row>
    <row r="1300" spans="1:20" s="24" customFormat="1" ht="30" customHeight="1">
      <c r="A1300" s="176"/>
      <c r="B1300" s="176"/>
    </row>
    <row r="1301" spans="1:20" s="24" customFormat="1" ht="30" customHeight="1">
      <c r="A1301" s="176"/>
      <c r="B1301" s="176"/>
    </row>
    <row r="1302" spans="1:20" s="24" customFormat="1" ht="30" customHeight="1">
      <c r="A1302" s="176"/>
      <c r="B1302" s="176"/>
    </row>
    <row r="1303" spans="1:20" s="24" customFormat="1" ht="30" customHeight="1">
      <c r="A1303" s="176"/>
      <c r="B1303" s="176"/>
    </row>
    <row r="1304" spans="1:20" s="24" customFormat="1" ht="30" customHeight="1">
      <c r="A1304" s="176"/>
      <c r="B1304" s="176"/>
    </row>
    <row r="1305" spans="1:20" s="24" customFormat="1" ht="30" customHeight="1">
      <c r="A1305" s="176"/>
      <c r="B1305" s="176"/>
    </row>
    <row r="1306" spans="1:20" s="24" customFormat="1" ht="30" customHeight="1">
      <c r="A1306" s="176"/>
      <c r="B1306" s="176"/>
    </row>
    <row r="1307" spans="1:20" s="24" customFormat="1" ht="30" customHeight="1">
      <c r="A1307" s="176"/>
      <c r="B1307" s="176"/>
    </row>
    <row r="1308" spans="1:20" s="24" customFormat="1" ht="30" customHeight="1">
      <c r="A1308" s="176"/>
      <c r="B1308" s="176"/>
    </row>
    <row r="1309" spans="1:20" s="24" customFormat="1" ht="30" customHeight="1">
      <c r="A1309" s="176"/>
      <c r="B1309" s="176"/>
      <c r="S1309" s="176"/>
      <c r="T1309" s="176"/>
    </row>
    <row r="1310" spans="1:20" s="24" customFormat="1" ht="30" customHeight="1">
      <c r="A1310" s="176"/>
      <c r="B1310" s="176"/>
      <c r="S1310" s="176"/>
      <c r="T1310" s="176"/>
    </row>
    <row r="1311" spans="1:20" s="24" customFormat="1" ht="30" customHeight="1">
      <c r="A1311" s="176"/>
      <c r="B1311" s="176"/>
      <c r="S1311" s="176"/>
      <c r="T1311" s="176"/>
    </row>
    <row r="1312" spans="1:20" s="24" customFormat="1" ht="30" customHeight="1">
      <c r="A1312" s="176"/>
      <c r="B1312" s="176"/>
      <c r="S1312" s="176"/>
      <c r="T1312" s="176"/>
    </row>
    <row r="1313" spans="1:20" s="24" customFormat="1" ht="30" customHeight="1">
      <c r="A1313" s="176"/>
      <c r="B1313" s="176"/>
      <c r="S1313" s="176"/>
      <c r="T1313" s="176"/>
    </row>
    <row r="1314" spans="1:20" s="24" customFormat="1" ht="30" customHeight="1">
      <c r="A1314" s="176"/>
      <c r="B1314" s="176"/>
      <c r="S1314" s="176"/>
      <c r="T1314" s="176"/>
    </row>
    <row r="1315" spans="1:20" s="24" customFormat="1" ht="30" customHeight="1">
      <c r="A1315" s="176"/>
      <c r="B1315" s="176"/>
      <c r="S1315" s="176"/>
      <c r="T1315" s="176"/>
    </row>
    <row r="1316" spans="1:20" s="24" customFormat="1" ht="30" customHeight="1">
      <c r="A1316" s="176"/>
      <c r="B1316" s="176"/>
      <c r="S1316" s="176"/>
      <c r="T1316" s="176"/>
    </row>
    <row r="1317" spans="1:20" s="24" customFormat="1" ht="30" customHeight="1">
      <c r="A1317" s="176"/>
      <c r="B1317" s="176"/>
      <c r="S1317" s="176"/>
      <c r="T1317" s="176"/>
    </row>
    <row r="1318" spans="1:20" s="24" customFormat="1" ht="30" customHeight="1">
      <c r="A1318" s="176"/>
      <c r="B1318" s="176"/>
      <c r="S1318" s="176"/>
      <c r="T1318" s="176"/>
    </row>
    <row r="1319" spans="1:20" s="24" customFormat="1" ht="30" customHeight="1">
      <c r="A1319" s="176"/>
      <c r="B1319" s="176"/>
      <c r="S1319" s="176"/>
      <c r="T1319" s="176"/>
    </row>
    <row r="1320" spans="1:20" s="24" customFormat="1" ht="30" customHeight="1">
      <c r="A1320" s="176"/>
      <c r="B1320" s="176"/>
      <c r="S1320" s="176"/>
      <c r="T1320" s="176"/>
    </row>
    <row r="1321" spans="1:20" s="24" customFormat="1" ht="30" customHeight="1">
      <c r="A1321" s="176"/>
      <c r="B1321" s="176"/>
      <c r="S1321" s="176"/>
      <c r="T1321" s="176"/>
    </row>
    <row r="1322" spans="1:20" s="24" customFormat="1" ht="30" customHeight="1">
      <c r="A1322" s="176"/>
      <c r="B1322" s="176"/>
      <c r="S1322" s="176"/>
      <c r="T1322" s="176"/>
    </row>
    <row r="1323" spans="1:20" s="24" customFormat="1" ht="30" customHeight="1">
      <c r="A1323" s="176"/>
      <c r="B1323" s="176"/>
      <c r="S1323" s="176"/>
      <c r="T1323" s="176"/>
    </row>
    <row r="1324" spans="1:20" ht="30" customHeight="1">
      <c r="A1324" s="176"/>
      <c r="B1324" s="176"/>
      <c r="C1324" s="24"/>
      <c r="D1324" s="24"/>
      <c r="E1324" s="24"/>
      <c r="F1324" s="24"/>
      <c r="G1324" s="24"/>
      <c r="H1324" s="24"/>
      <c r="S1324" s="176"/>
      <c r="T1324" s="176"/>
    </row>
    <row r="1325" spans="1:20" ht="30" customHeight="1">
      <c r="A1325" s="176"/>
      <c r="B1325" s="176"/>
      <c r="C1325" s="24"/>
      <c r="D1325" s="24"/>
      <c r="E1325" s="24"/>
      <c r="F1325" s="24"/>
      <c r="G1325" s="24"/>
      <c r="H1325" s="24"/>
      <c r="S1325" s="176"/>
      <c r="T1325" s="176"/>
    </row>
    <row r="1326" spans="1:20" ht="30" customHeight="1">
      <c r="A1326" s="176"/>
      <c r="B1326" s="176"/>
      <c r="C1326" s="24"/>
      <c r="D1326" s="24"/>
      <c r="E1326" s="24"/>
      <c r="F1326" s="24"/>
      <c r="G1326" s="24"/>
      <c r="H1326" s="24"/>
      <c r="S1326" s="176"/>
      <c r="T1326" s="176"/>
    </row>
    <row r="1327" spans="1:20" ht="30" customHeight="1">
      <c r="A1327" s="176"/>
      <c r="B1327" s="176"/>
      <c r="C1327" s="24"/>
      <c r="D1327" s="24"/>
      <c r="E1327" s="24"/>
      <c r="F1327" s="24"/>
      <c r="G1327" s="24"/>
      <c r="H1327" s="24"/>
      <c r="S1327" s="176"/>
      <c r="T1327" s="176"/>
    </row>
    <row r="1328" spans="1:20" ht="30" customHeight="1">
      <c r="S1328" s="176"/>
      <c r="T1328" s="176"/>
    </row>
    <row r="1329" spans="1:41" ht="30" customHeight="1">
      <c r="S1329" s="176"/>
      <c r="T1329" s="176"/>
    </row>
    <row r="1330" spans="1:41" ht="30" customHeight="1">
      <c r="S1330" s="176"/>
      <c r="T1330" s="176"/>
    </row>
    <row r="1331" spans="1:41" ht="30" customHeight="1">
      <c r="S1331" s="176"/>
      <c r="T1331" s="176"/>
    </row>
    <row r="1332" spans="1:41" ht="30" customHeight="1">
      <c r="S1332" s="176"/>
      <c r="T1332" s="176"/>
    </row>
    <row r="1333" spans="1:41" ht="30" customHeight="1">
      <c r="S1333" s="176"/>
      <c r="T1333" s="176"/>
    </row>
    <row r="1334" spans="1:41" ht="30" customHeight="1">
      <c r="S1334" s="176"/>
      <c r="T1334" s="176"/>
    </row>
    <row r="1335" spans="1:41" ht="30" customHeight="1">
      <c r="S1335" s="176"/>
      <c r="T1335" s="176"/>
    </row>
    <row r="1336" spans="1:41" ht="30" customHeight="1">
      <c r="S1336" s="176"/>
      <c r="T1336" s="176"/>
    </row>
    <row r="1337" spans="1:41" ht="30" customHeight="1">
      <c r="S1337" s="176"/>
      <c r="T1337" s="176"/>
    </row>
    <row r="1338" spans="1:41" ht="30" customHeight="1">
      <c r="S1338" s="176"/>
      <c r="T1338" s="176"/>
    </row>
    <row r="1339" spans="1:41" ht="30" customHeight="1">
      <c r="S1339" s="176"/>
      <c r="T1339" s="176"/>
    </row>
    <row r="1340" spans="1:41" s="123" customFormat="1" ht="30" customHeight="1">
      <c r="A1340" s="15"/>
      <c r="B1340" s="16"/>
      <c r="C1340" s="17"/>
      <c r="D1340" s="18"/>
      <c r="E1340" s="19"/>
      <c r="F1340" s="20"/>
      <c r="G1340" s="20"/>
      <c r="H1340" s="20"/>
      <c r="I1340" s="21"/>
      <c r="J1340" s="21"/>
      <c r="K1340" s="19"/>
      <c r="L1340" s="22"/>
      <c r="M1340" s="22"/>
      <c r="N1340" s="22"/>
      <c r="O1340" s="23"/>
      <c r="P1340" s="23"/>
      <c r="Q1340" s="22"/>
      <c r="R1340" s="22"/>
      <c r="S1340" s="201"/>
      <c r="T1340" s="201"/>
      <c r="AC1340" s="24"/>
      <c r="AD1340" s="24"/>
      <c r="AE1340" s="24"/>
      <c r="AF1340" s="24"/>
      <c r="AG1340" s="24"/>
      <c r="AH1340" s="24"/>
      <c r="AI1340" s="24"/>
      <c r="AJ1340" s="24"/>
      <c r="AK1340" s="24"/>
      <c r="AL1340" s="24"/>
      <c r="AM1340" s="24"/>
      <c r="AN1340" s="24"/>
      <c r="AO1340" s="24"/>
    </row>
    <row r="1341" spans="1:41" ht="30" customHeight="1">
      <c r="S1341" s="176"/>
      <c r="T1341" s="176"/>
    </row>
    <row r="1342" spans="1:41" ht="30" customHeight="1">
      <c r="S1342" s="170"/>
      <c r="T1342" s="170"/>
    </row>
    <row r="1343" spans="1:41" ht="30" customHeight="1">
      <c r="S1343" s="170"/>
      <c r="T1343" s="170"/>
    </row>
    <row r="1344" spans="1:41" ht="30" customHeight="1">
      <c r="S1344" s="183"/>
      <c r="T1344" s="183"/>
    </row>
    <row r="1345" spans="1:41" ht="30" customHeight="1">
      <c r="S1345" s="183"/>
      <c r="T1345" s="183"/>
    </row>
    <row r="1346" spans="1:41" s="175" customFormat="1" ht="30" customHeight="1">
      <c r="A1346" s="15"/>
      <c r="B1346" s="16"/>
      <c r="C1346" s="17"/>
      <c r="D1346" s="18"/>
      <c r="E1346" s="19"/>
      <c r="F1346" s="20"/>
      <c r="G1346" s="20"/>
      <c r="H1346" s="20"/>
      <c r="I1346" s="21"/>
      <c r="J1346" s="21"/>
      <c r="K1346" s="19"/>
      <c r="L1346" s="22"/>
      <c r="M1346" s="22"/>
      <c r="N1346" s="22"/>
      <c r="O1346" s="23"/>
      <c r="P1346" s="23"/>
      <c r="Q1346" s="22"/>
      <c r="R1346" s="22"/>
      <c r="S1346" s="183"/>
      <c r="T1346" s="183"/>
      <c r="U1346" s="24"/>
      <c r="V1346" s="24"/>
      <c r="W1346" s="24"/>
      <c r="X1346" s="24"/>
      <c r="Y1346" s="24"/>
      <c r="Z1346" s="24"/>
      <c r="AA1346" s="24"/>
      <c r="AB1346" s="24"/>
    </row>
    <row r="1347" spans="1:41" ht="30" customHeight="1">
      <c r="S1347" s="183"/>
      <c r="T1347" s="183"/>
    </row>
    <row r="1348" spans="1:41" ht="30" customHeight="1">
      <c r="S1348" s="183"/>
      <c r="T1348" s="183"/>
    </row>
    <row r="1349" spans="1:41" ht="30" customHeight="1">
      <c r="S1349" s="183"/>
      <c r="T1349" s="183"/>
      <c r="AC1349" s="123"/>
      <c r="AD1349" s="123"/>
      <c r="AE1349" s="123"/>
      <c r="AF1349" s="123"/>
      <c r="AG1349" s="123"/>
      <c r="AH1349" s="123"/>
      <c r="AI1349" s="123"/>
      <c r="AJ1349" s="123"/>
      <c r="AK1349" s="123"/>
      <c r="AL1349" s="123"/>
      <c r="AM1349" s="123"/>
      <c r="AN1349" s="123"/>
      <c r="AO1349" s="123"/>
    </row>
    <row r="1350" spans="1:41" ht="30" customHeight="1">
      <c r="S1350" s="170"/>
      <c r="T1350" s="170"/>
    </row>
    <row r="1351" spans="1:41" ht="30" customHeight="1">
      <c r="S1351" s="170"/>
      <c r="T1351" s="170"/>
    </row>
    <row r="1352" spans="1:41" ht="30" customHeight="1">
      <c r="S1352" s="251"/>
      <c r="T1352" s="251"/>
    </row>
    <row r="1353" spans="1:41" ht="30" customHeight="1">
      <c r="S1353" s="185"/>
      <c r="T1353" s="185"/>
    </row>
    <row r="1354" spans="1:41" ht="30" customHeight="1">
      <c r="S1354" s="176"/>
      <c r="T1354" s="176"/>
    </row>
    <row r="1355" spans="1:41" ht="30" customHeight="1">
      <c r="S1355" s="176"/>
      <c r="T1355" s="176"/>
    </row>
    <row r="1356" spans="1:41" ht="30" customHeight="1">
      <c r="S1356" s="176"/>
      <c r="T1356" s="176"/>
    </row>
    <row r="1357" spans="1:41" ht="30" customHeight="1">
      <c r="S1357" s="176"/>
      <c r="T1357" s="176"/>
    </row>
    <row r="1358" spans="1:41" ht="30" customHeight="1">
      <c r="S1358" s="176"/>
      <c r="T1358" s="176"/>
    </row>
    <row r="1359" spans="1:41" ht="30" customHeight="1">
      <c r="S1359" s="176"/>
      <c r="T1359" s="176"/>
    </row>
    <row r="1360" spans="1:41" ht="30" customHeight="1">
      <c r="S1360" s="176"/>
      <c r="T1360" s="176"/>
    </row>
    <row r="1361" spans="1:41" ht="30" customHeight="1">
      <c r="S1361" s="176"/>
      <c r="T1361" s="176"/>
    </row>
    <row r="1362" spans="1:41" s="123" customFormat="1" ht="30" customHeight="1">
      <c r="A1362" s="15"/>
      <c r="B1362" s="16"/>
      <c r="C1362" s="17"/>
      <c r="D1362" s="18"/>
      <c r="E1362" s="19"/>
      <c r="F1362" s="20"/>
      <c r="G1362" s="20"/>
      <c r="H1362" s="20"/>
      <c r="I1362" s="21"/>
      <c r="J1362" s="21"/>
      <c r="K1362" s="19"/>
      <c r="L1362" s="22"/>
      <c r="M1362" s="22"/>
      <c r="N1362" s="22"/>
      <c r="O1362" s="23"/>
      <c r="P1362" s="23"/>
      <c r="Q1362" s="22"/>
      <c r="R1362" s="22"/>
      <c r="S1362" s="201"/>
      <c r="T1362" s="201"/>
      <c r="AC1362" s="24"/>
      <c r="AD1362" s="24"/>
      <c r="AE1362" s="24"/>
      <c r="AF1362" s="24"/>
      <c r="AG1362" s="24"/>
      <c r="AH1362" s="24"/>
      <c r="AI1362" s="24"/>
      <c r="AJ1362" s="24"/>
      <c r="AK1362" s="24"/>
      <c r="AL1362" s="24"/>
      <c r="AM1362" s="24"/>
      <c r="AN1362" s="24"/>
      <c r="AO1362" s="24"/>
    </row>
    <row r="1363" spans="1:41" ht="30" customHeight="1">
      <c r="S1363" s="176"/>
      <c r="T1363" s="176"/>
    </row>
    <row r="1364" spans="1:41" ht="30" customHeight="1">
      <c r="S1364" s="176"/>
      <c r="T1364" s="176"/>
    </row>
    <row r="1365" spans="1:41" ht="30" customHeight="1">
      <c r="S1365" s="176"/>
      <c r="T1365" s="176"/>
    </row>
    <row r="1366" spans="1:41" ht="30" customHeight="1">
      <c r="S1366" s="176"/>
      <c r="T1366" s="176"/>
    </row>
    <row r="1367" spans="1:41" ht="30" customHeight="1">
      <c r="S1367" s="176"/>
      <c r="T1367" s="176"/>
    </row>
    <row r="1368" spans="1:41" ht="30" customHeight="1">
      <c r="S1368" s="176"/>
      <c r="T1368" s="176"/>
    </row>
    <row r="1369" spans="1:41" ht="30" customHeight="1">
      <c r="S1369" s="176"/>
      <c r="T1369" s="176"/>
    </row>
    <row r="1370" spans="1:41" ht="30" customHeight="1">
      <c r="S1370" s="176"/>
      <c r="T1370" s="176"/>
    </row>
    <row r="1371" spans="1:41" ht="30" customHeight="1">
      <c r="S1371" s="176"/>
      <c r="T1371" s="176"/>
      <c r="AC1371" s="123"/>
      <c r="AD1371" s="123"/>
      <c r="AE1371" s="123"/>
      <c r="AF1371" s="123"/>
      <c r="AG1371" s="123"/>
      <c r="AH1371" s="123"/>
      <c r="AI1371" s="123"/>
      <c r="AJ1371" s="123"/>
      <c r="AK1371" s="123"/>
      <c r="AL1371" s="123"/>
      <c r="AM1371" s="123"/>
      <c r="AN1371" s="123"/>
      <c r="AO1371" s="123"/>
    </row>
    <row r="1372" spans="1:41" ht="30" customHeight="1">
      <c r="S1372" s="176"/>
      <c r="T1372" s="176"/>
    </row>
    <row r="1373" spans="1:41" ht="30" customHeight="1">
      <c r="S1373" s="176"/>
      <c r="T1373" s="176"/>
    </row>
    <row r="1374" spans="1:41" ht="30" customHeight="1">
      <c r="S1374" s="176"/>
      <c r="T1374" s="176"/>
    </row>
    <row r="1375" spans="1:41" ht="30" customHeight="1">
      <c r="S1375" s="176"/>
      <c r="T1375" s="176"/>
    </row>
    <row r="1376" spans="1:41" ht="30" customHeight="1">
      <c r="S1376" s="176"/>
      <c r="T1376" s="176"/>
    </row>
    <row r="1377" spans="19:20" ht="30" customHeight="1">
      <c r="S1377" s="176"/>
      <c r="T1377" s="176"/>
    </row>
    <row r="1378" spans="19:20" ht="30" customHeight="1">
      <c r="S1378" s="176"/>
      <c r="T1378" s="176"/>
    </row>
    <row r="1379" spans="19:20" ht="30" customHeight="1">
      <c r="S1379" s="176"/>
      <c r="T1379" s="176"/>
    </row>
    <row r="1380" spans="19:20" ht="30" customHeight="1">
      <c r="S1380" s="176"/>
      <c r="T1380" s="176"/>
    </row>
    <row r="1381" spans="19:20" ht="30" customHeight="1">
      <c r="S1381" s="176"/>
      <c r="T1381" s="176"/>
    </row>
    <row r="1382" spans="19:20" ht="30" customHeight="1">
      <c r="S1382" s="176"/>
      <c r="T1382" s="176"/>
    </row>
    <row r="1383" spans="19:20" ht="30" customHeight="1">
      <c r="S1383" s="176"/>
      <c r="T1383" s="176"/>
    </row>
    <row r="1384" spans="19:20" ht="30" customHeight="1">
      <c r="S1384" s="176"/>
      <c r="T1384" s="176"/>
    </row>
    <row r="1385" spans="19:20" ht="30" customHeight="1">
      <c r="S1385" s="176"/>
      <c r="T1385" s="176"/>
    </row>
    <row r="1386" spans="19:20" ht="30" customHeight="1">
      <c r="S1386" s="176"/>
      <c r="T1386" s="176"/>
    </row>
    <row r="1387" spans="19:20" ht="30" customHeight="1">
      <c r="S1387" s="176"/>
      <c r="T1387" s="176"/>
    </row>
    <row r="1388" spans="19:20" ht="30" customHeight="1">
      <c r="S1388" s="176"/>
      <c r="T1388" s="176"/>
    </row>
    <row r="1389" spans="19:20" ht="30" customHeight="1">
      <c r="S1389" s="176"/>
      <c r="T1389" s="176"/>
    </row>
    <row r="1390" spans="19:20" ht="30" customHeight="1">
      <c r="S1390" s="176"/>
      <c r="T1390" s="176"/>
    </row>
    <row r="1391" spans="19:20" ht="30" customHeight="1">
      <c r="S1391" s="176"/>
      <c r="T1391" s="176"/>
    </row>
    <row r="1392" spans="19:20" ht="30" customHeight="1">
      <c r="S1392" s="176"/>
      <c r="T1392" s="176"/>
    </row>
    <row r="1393" spans="1:28" ht="30" customHeight="1">
      <c r="S1393" s="176"/>
      <c r="T1393" s="176"/>
    </row>
    <row r="1394" spans="1:28" ht="30" customHeight="1">
      <c r="S1394" s="176"/>
      <c r="T1394" s="176"/>
    </row>
    <row r="1395" spans="1:28" ht="30" customHeight="1">
      <c r="S1395" s="176"/>
      <c r="T1395" s="176"/>
    </row>
    <row r="1396" spans="1:28" ht="30" customHeight="1">
      <c r="S1396" s="176"/>
      <c r="T1396" s="176"/>
    </row>
    <row r="1397" spans="1:28" ht="30" customHeight="1">
      <c r="S1397" s="176"/>
      <c r="T1397" s="176"/>
    </row>
    <row r="1398" spans="1:28" ht="30" customHeight="1">
      <c r="S1398" s="176"/>
      <c r="T1398" s="176"/>
    </row>
    <row r="1399" spans="1:28" ht="30" customHeight="1">
      <c r="S1399" s="176"/>
      <c r="T1399" s="176"/>
    </row>
    <row r="1400" spans="1:28" ht="30" customHeight="1">
      <c r="S1400" s="176"/>
      <c r="T1400" s="176"/>
    </row>
    <row r="1401" spans="1:28" ht="30" customHeight="1">
      <c r="S1401" s="176"/>
      <c r="T1401" s="176"/>
    </row>
    <row r="1402" spans="1:28" ht="30" customHeight="1">
      <c r="S1402" s="176"/>
      <c r="T1402" s="176"/>
    </row>
    <row r="1403" spans="1:28" ht="30" customHeight="1">
      <c r="S1403" s="176"/>
      <c r="T1403" s="176"/>
    </row>
    <row r="1404" spans="1:28" ht="30" customHeight="1">
      <c r="S1404" s="176"/>
      <c r="T1404" s="176"/>
    </row>
    <row r="1405" spans="1:28" ht="30" customHeight="1">
      <c r="S1405" s="176"/>
      <c r="T1405" s="176"/>
    </row>
    <row r="1406" spans="1:28" ht="30" customHeight="1">
      <c r="S1406" s="176"/>
      <c r="T1406" s="176"/>
    </row>
    <row r="1407" spans="1:28" s="175" customFormat="1" ht="30" customHeight="1">
      <c r="A1407" s="15"/>
      <c r="B1407" s="16"/>
      <c r="C1407" s="17"/>
      <c r="D1407" s="18"/>
      <c r="E1407" s="19"/>
      <c r="F1407" s="20"/>
      <c r="G1407" s="20"/>
      <c r="H1407" s="20"/>
      <c r="I1407" s="21"/>
      <c r="J1407" s="21"/>
      <c r="K1407" s="19"/>
      <c r="L1407" s="22"/>
      <c r="M1407" s="22"/>
      <c r="N1407" s="22"/>
      <c r="O1407" s="23"/>
      <c r="P1407" s="23"/>
      <c r="Q1407" s="22"/>
      <c r="R1407" s="22"/>
      <c r="S1407" s="176"/>
      <c r="T1407" s="176"/>
      <c r="U1407" s="24"/>
      <c r="V1407" s="24"/>
      <c r="W1407" s="24"/>
      <c r="X1407" s="24"/>
      <c r="Y1407" s="24"/>
      <c r="Z1407" s="24"/>
      <c r="AA1407" s="24"/>
      <c r="AB1407" s="24"/>
    </row>
    <row r="1408" spans="1:28" ht="30" customHeight="1">
      <c r="S1408" s="176"/>
      <c r="T1408" s="176"/>
    </row>
    <row r="1409" spans="1:28" ht="30" customHeight="1">
      <c r="S1409" s="176"/>
      <c r="T1409" s="176"/>
    </row>
    <row r="1410" spans="1:28" ht="30" customHeight="1">
      <c r="S1410" s="176"/>
      <c r="T1410" s="176"/>
    </row>
    <row r="1411" spans="1:28" ht="30" customHeight="1">
      <c r="S1411" s="176"/>
      <c r="T1411" s="176"/>
    </row>
    <row r="1412" spans="1:28" ht="30" customHeight="1">
      <c r="S1412" s="176"/>
      <c r="T1412" s="176"/>
    </row>
    <row r="1413" spans="1:28" ht="30" customHeight="1">
      <c r="S1413" s="176"/>
      <c r="T1413" s="176"/>
    </row>
    <row r="1414" spans="1:28" ht="30" customHeight="1">
      <c r="S1414" s="176"/>
      <c r="T1414" s="176"/>
    </row>
    <row r="1415" spans="1:28" ht="30" customHeight="1">
      <c r="S1415" s="176"/>
      <c r="T1415" s="176"/>
    </row>
    <row r="1416" spans="1:28" ht="30" customHeight="1">
      <c r="S1416" s="176"/>
      <c r="T1416" s="176"/>
    </row>
    <row r="1417" spans="1:28" ht="30" customHeight="1">
      <c r="S1417" s="176"/>
      <c r="T1417" s="176"/>
    </row>
    <row r="1418" spans="1:28" ht="30" customHeight="1">
      <c r="S1418" s="176"/>
      <c r="T1418" s="176"/>
    </row>
    <row r="1419" spans="1:28" ht="30" customHeight="1">
      <c r="S1419" s="176"/>
      <c r="T1419" s="176"/>
    </row>
    <row r="1420" spans="1:28" s="175" customFormat="1" ht="30" customHeight="1">
      <c r="A1420" s="15"/>
      <c r="B1420" s="16"/>
      <c r="C1420" s="17"/>
      <c r="D1420" s="18"/>
      <c r="E1420" s="19"/>
      <c r="F1420" s="20"/>
      <c r="G1420" s="20"/>
      <c r="H1420" s="20"/>
      <c r="I1420" s="21"/>
      <c r="J1420" s="21"/>
      <c r="K1420" s="19"/>
      <c r="L1420" s="22"/>
      <c r="M1420" s="22"/>
      <c r="N1420" s="22"/>
      <c r="O1420" s="23"/>
      <c r="P1420" s="23"/>
      <c r="Q1420" s="22"/>
      <c r="R1420" s="22"/>
      <c r="S1420" s="176"/>
      <c r="T1420" s="176"/>
      <c r="U1420" s="24"/>
      <c r="V1420" s="24"/>
      <c r="W1420" s="24"/>
      <c r="X1420" s="24"/>
      <c r="Y1420" s="24"/>
      <c r="Z1420" s="24"/>
      <c r="AA1420" s="24"/>
      <c r="AB1420" s="24"/>
    </row>
    <row r="1421" spans="1:28" ht="42.75" customHeight="1">
      <c r="S1421" s="176"/>
      <c r="T1421" s="176"/>
    </row>
    <row r="1422" spans="1:28" ht="38.25" customHeight="1">
      <c r="S1422" s="176"/>
      <c r="T1422" s="176"/>
    </row>
    <row r="1423" spans="1:28" ht="32.25" customHeight="1">
      <c r="S1423" s="170"/>
      <c r="T1423" s="170"/>
    </row>
    <row r="1424" spans="1:28" ht="30" customHeight="1">
      <c r="S1424" s="170"/>
      <c r="T1424" s="170"/>
    </row>
    <row r="1425" spans="19:20" ht="24.9" customHeight="1">
      <c r="S1425" s="170"/>
      <c r="T1425" s="170"/>
    </row>
    <row r="1426" spans="19:20" ht="24.9" customHeight="1">
      <c r="S1426" s="170"/>
      <c r="T1426" s="170"/>
    </row>
    <row r="1427" spans="19:20" ht="24.9" customHeight="1"/>
    <row r="1428" spans="19:20" ht="24.9" customHeight="1"/>
    <row r="1429" spans="19:20" ht="24.9" customHeight="1"/>
    <row r="1430" spans="19:20" ht="24.9" customHeight="1"/>
    <row r="1431" spans="19:20" ht="24.9" customHeight="1"/>
    <row r="1432" spans="19:20" ht="24.9" customHeight="1"/>
    <row r="1433" spans="19:20" ht="24.9" customHeight="1"/>
    <row r="1434" spans="19:20" ht="24.9" customHeight="1"/>
    <row r="1435" spans="19:20" ht="24.9" customHeight="1"/>
    <row r="1436" spans="19:20" ht="24.9" customHeight="1"/>
    <row r="1437" spans="19:20" ht="24.9" customHeight="1"/>
    <row r="1438" spans="19:20" ht="30" customHeight="1"/>
    <row r="1439" spans="19:20" ht="60" customHeight="1"/>
    <row r="1440" spans="19:20" ht="24.9" customHeight="1"/>
    <row r="1441" ht="24.9" customHeight="1"/>
    <row r="1442" ht="24.9" customHeight="1"/>
    <row r="1443" ht="24.9" customHeight="1"/>
    <row r="1444" ht="24.9" customHeight="1"/>
    <row r="1445" ht="24.9" customHeight="1"/>
    <row r="1452" ht="4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</sheetData>
  <autoFilter ref="A1:A89"/>
  <mergeCells count="31">
    <mergeCell ref="A90:C90"/>
    <mergeCell ref="K710:M710"/>
    <mergeCell ref="A81:C81"/>
    <mergeCell ref="A84:C84"/>
    <mergeCell ref="A85:C85"/>
    <mergeCell ref="A87:D87"/>
    <mergeCell ref="A89:C89"/>
    <mergeCell ref="A51:C51"/>
    <mergeCell ref="A60:R60"/>
    <mergeCell ref="A62:C62"/>
    <mergeCell ref="A71:C71"/>
    <mergeCell ref="A76:C76"/>
    <mergeCell ref="A23:C23"/>
    <mergeCell ref="A24:D24"/>
    <mergeCell ref="A25:C25"/>
    <mergeCell ref="A38:C38"/>
    <mergeCell ref="A50:C50"/>
    <mergeCell ref="A6:D6"/>
    <mergeCell ref="A8:C8"/>
    <mergeCell ref="A15:C15"/>
    <mergeCell ref="A18:C18"/>
    <mergeCell ref="A22:C22"/>
    <mergeCell ref="A1:R1"/>
    <mergeCell ref="A2:R2"/>
    <mergeCell ref="A3:R3"/>
    <mergeCell ref="A4:A5"/>
    <mergeCell ref="B4:B5"/>
    <mergeCell ref="C4:C5"/>
    <mergeCell ref="D4:H4"/>
    <mergeCell ref="K4:N4"/>
    <mergeCell ref="O4:R4"/>
  </mergeCells>
  <printOptions horizontalCentered="1"/>
  <pageMargins left="0.196527777777778" right="0.196527777777778" top="4.1666666666666699E-2" bottom="1.0416666666666701E-2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лагерь 10</vt:lpstr>
      <vt:lpstr>лагерь 9 день</vt:lpstr>
      <vt:lpstr>лагерь 8  день</vt:lpstr>
      <vt:lpstr>лагерь 7 день</vt:lpstr>
      <vt:lpstr>лагерь 6 день  </vt:lpstr>
      <vt:lpstr>лагерь 5 день </vt:lpstr>
      <vt:lpstr>лагерь 4 день</vt:lpstr>
      <vt:lpstr>лагерь 3 день</vt:lpstr>
      <vt:lpstr>лагерь 2 день</vt:lpstr>
      <vt:lpstr>лагерь 1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Customer</dc:creator>
  <dc:description/>
  <cp:lastModifiedBy>П-О</cp:lastModifiedBy>
  <cp:revision>27</cp:revision>
  <cp:lastPrinted>2019-05-31T05:40:12Z</cp:lastPrinted>
  <dcterms:created xsi:type="dcterms:W3CDTF">2009-10-19T11:28:23Z</dcterms:created>
  <dcterms:modified xsi:type="dcterms:W3CDTF">2019-05-31T05:42:53Z</dcterms:modified>
  <dc:language>ru-RU</dc:language>
</cp:coreProperties>
</file>