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475" windowHeight="1485"/>
  </bookViews>
  <sheets>
    <sheet name="стр.1" sheetId="1" r:id="rId1"/>
    <sheet name="стр.2" sheetId="2" r:id="rId2"/>
    <sheet name="стр 3." sheetId="18" r:id="rId3"/>
    <sheet name="2020" sheetId="26" r:id="rId4"/>
    <sheet name="2019" sheetId="25" r:id="rId5"/>
    <sheet name="2018" sheetId="19" r:id="rId6"/>
    <sheet name="стр. 5" sheetId="20" r:id="rId7"/>
    <sheet name="стр. 6" sheetId="21" r:id="rId8"/>
    <sheet name="Лист1" sheetId="24" r:id="rId9"/>
  </sheets>
  <calcPr calcId="125725"/>
</workbook>
</file>

<file path=xl/calcChain.xml><?xml version="1.0" encoding="utf-8"?>
<calcChain xmlns="http://schemas.openxmlformats.org/spreadsheetml/2006/main">
  <c r="H171" i="19"/>
  <c r="H170"/>
  <c r="H169"/>
  <c r="H168"/>
  <c r="H167"/>
  <c r="H166"/>
  <c r="H165"/>
  <c r="H164"/>
  <c r="H163"/>
  <c r="I162"/>
  <c r="I168"/>
  <c r="I143"/>
  <c r="L143"/>
  <c r="H136"/>
  <c r="I95"/>
  <c r="L41"/>
  <c r="L57"/>
  <c r="H153"/>
  <c r="I128"/>
  <c r="L135"/>
  <c r="H135" s="1"/>
  <c r="H134"/>
  <c r="I107"/>
  <c r="L117"/>
  <c r="H117" s="1"/>
  <c r="H116"/>
  <c r="L115"/>
  <c r="H115" s="1"/>
  <c r="L101"/>
  <c r="H101"/>
  <c r="H100"/>
  <c r="H63"/>
  <c r="H67"/>
  <c r="H66"/>
  <c r="L51"/>
  <c r="H51"/>
  <c r="H50"/>
  <c r="H49"/>
  <c r="L162"/>
  <c r="K162"/>
  <c r="J162"/>
  <c r="H152"/>
  <c r="H133"/>
  <c r="L114"/>
  <c r="L107" s="1"/>
  <c r="H107" s="1"/>
  <c r="I89" i="26"/>
  <c r="I95"/>
  <c r="I137"/>
  <c r="I88"/>
  <c r="H160"/>
  <c r="M151"/>
  <c r="L151"/>
  <c r="K151"/>
  <c r="J151"/>
  <c r="I151"/>
  <c r="H151"/>
  <c r="H150"/>
  <c r="H149"/>
  <c r="H148"/>
  <c r="H147"/>
  <c r="H146"/>
  <c r="H145"/>
  <c r="H141"/>
  <c r="H140"/>
  <c r="H139"/>
  <c r="L138"/>
  <c r="H138" s="1"/>
  <c r="L137"/>
  <c r="H137" s="1"/>
  <c r="L136"/>
  <c r="H136"/>
  <c r="L135"/>
  <c r="H135"/>
  <c r="L134"/>
  <c r="H134"/>
  <c r="M132"/>
  <c r="K132"/>
  <c r="J132"/>
  <c r="I132"/>
  <c r="H124"/>
  <c r="L123"/>
  <c r="L120" s="1"/>
  <c r="H120" s="1"/>
  <c r="I123"/>
  <c r="H123"/>
  <c r="H122"/>
  <c r="M120"/>
  <c r="K120"/>
  <c r="J120"/>
  <c r="H109"/>
  <c r="L108"/>
  <c r="H108"/>
  <c r="L107"/>
  <c r="H107"/>
  <c r="L106"/>
  <c r="H106"/>
  <c r="L105"/>
  <c r="I105"/>
  <c r="H105" s="1"/>
  <c r="L104"/>
  <c r="I104"/>
  <c r="H104"/>
  <c r="M102"/>
  <c r="L102"/>
  <c r="K102"/>
  <c r="J102"/>
  <c r="H100"/>
  <c r="H98"/>
  <c r="L95"/>
  <c r="H95"/>
  <c r="I94"/>
  <c r="H94"/>
  <c r="L93"/>
  <c r="I93"/>
  <c r="H93" s="1"/>
  <c r="M91"/>
  <c r="M75" s="1"/>
  <c r="L91"/>
  <c r="K91"/>
  <c r="J91"/>
  <c r="I91"/>
  <c r="H91" s="1"/>
  <c r="L89"/>
  <c r="H89" s="1"/>
  <c r="L88"/>
  <c r="L86" s="1"/>
  <c r="H88"/>
  <c r="M86"/>
  <c r="K86"/>
  <c r="J86"/>
  <c r="I86"/>
  <c r="L84"/>
  <c r="H84"/>
  <c r="M82"/>
  <c r="K82"/>
  <c r="J82"/>
  <c r="I82"/>
  <c r="L80"/>
  <c r="H80"/>
  <c r="L79"/>
  <c r="H79"/>
  <c r="M77"/>
  <c r="K77"/>
  <c r="K75" s="1"/>
  <c r="J77"/>
  <c r="I77"/>
  <c r="J75"/>
  <c r="H74"/>
  <c r="M73"/>
  <c r="L73"/>
  <c r="K73"/>
  <c r="J73"/>
  <c r="I73"/>
  <c r="H73"/>
  <c r="H72"/>
  <c r="H71"/>
  <c r="H70"/>
  <c r="M69"/>
  <c r="L69"/>
  <c r="K69"/>
  <c r="J69"/>
  <c r="I69"/>
  <c r="H69" s="1"/>
  <c r="H67"/>
  <c r="H66"/>
  <c r="H63"/>
  <c r="H62"/>
  <c r="I60"/>
  <c r="H60" s="1"/>
  <c r="I59"/>
  <c r="H59" s="1"/>
  <c r="I58"/>
  <c r="H58" s="1"/>
  <c r="H57"/>
  <c r="M55"/>
  <c r="L55"/>
  <c r="K55"/>
  <c r="J55"/>
  <c r="L53"/>
  <c r="H53"/>
  <c r="L51"/>
  <c r="K51"/>
  <c r="J51"/>
  <c r="I51"/>
  <c r="H51" s="1"/>
  <c r="H48"/>
  <c r="H47"/>
  <c r="L46"/>
  <c r="I46"/>
  <c r="H46"/>
  <c r="L45"/>
  <c r="I45"/>
  <c r="H45" s="1"/>
  <c r="L44"/>
  <c r="I44"/>
  <c r="H44"/>
  <c r="L43"/>
  <c r="H43"/>
  <c r="M41"/>
  <c r="K41"/>
  <c r="K39" s="1"/>
  <c r="K38" s="1"/>
  <c r="K37" s="1"/>
  <c r="J41"/>
  <c r="J39" s="1"/>
  <c r="J38" s="1"/>
  <c r="J37" s="1"/>
  <c r="M39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L17"/>
  <c r="L15" s="1"/>
  <c r="H15" s="1"/>
  <c r="I17"/>
  <c r="H16"/>
  <c r="M15"/>
  <c r="K15"/>
  <c r="J15"/>
  <c r="I132" i="25"/>
  <c r="I89"/>
  <c r="I60"/>
  <c r="I46"/>
  <c r="I123"/>
  <c r="I59"/>
  <c r="I45"/>
  <c r="I93"/>
  <c r="I104"/>
  <c r="I88"/>
  <c r="L135"/>
  <c r="H135" s="1"/>
  <c r="I94"/>
  <c r="I105"/>
  <c r="H105"/>
  <c r="I58"/>
  <c r="I44"/>
  <c r="H160"/>
  <c r="M151"/>
  <c r="L151"/>
  <c r="K151"/>
  <c r="J151"/>
  <c r="I151"/>
  <c r="H151" s="1"/>
  <c r="H150"/>
  <c r="H149"/>
  <c r="H148"/>
  <c r="H147"/>
  <c r="H146"/>
  <c r="H145"/>
  <c r="H141"/>
  <c r="H140"/>
  <c r="H139"/>
  <c r="L138"/>
  <c r="H138"/>
  <c r="L137"/>
  <c r="H137"/>
  <c r="L136"/>
  <c r="H136"/>
  <c r="L134"/>
  <c r="H134"/>
  <c r="M132"/>
  <c r="K132"/>
  <c r="J132"/>
  <c r="H124"/>
  <c r="L123"/>
  <c r="H123"/>
  <c r="H122"/>
  <c r="M120"/>
  <c r="L120"/>
  <c r="K120"/>
  <c r="J120"/>
  <c r="I120"/>
  <c r="H120" s="1"/>
  <c r="H109"/>
  <c r="L108"/>
  <c r="H108"/>
  <c r="L107"/>
  <c r="H107"/>
  <c r="L106"/>
  <c r="H106"/>
  <c r="L105"/>
  <c r="L104"/>
  <c r="L102" s="1"/>
  <c r="M102"/>
  <c r="K102"/>
  <c r="J102"/>
  <c r="I102"/>
  <c r="H100"/>
  <c r="H98"/>
  <c r="L95"/>
  <c r="H95"/>
  <c r="H94"/>
  <c r="L93"/>
  <c r="H93" s="1"/>
  <c r="M91"/>
  <c r="K91"/>
  <c r="J91"/>
  <c r="I91"/>
  <c r="L89"/>
  <c r="H89" s="1"/>
  <c r="L88"/>
  <c r="H88" s="1"/>
  <c r="M86"/>
  <c r="K86"/>
  <c r="J86"/>
  <c r="I86"/>
  <c r="L84"/>
  <c r="H84" s="1"/>
  <c r="M82"/>
  <c r="K82"/>
  <c r="J82"/>
  <c r="I82"/>
  <c r="L80"/>
  <c r="H80" s="1"/>
  <c r="L79"/>
  <c r="H79" s="1"/>
  <c r="M77"/>
  <c r="K77"/>
  <c r="K75"/>
  <c r="J77"/>
  <c r="J75"/>
  <c r="I77"/>
  <c r="M75"/>
  <c r="H74"/>
  <c r="M73"/>
  <c r="M37" s="1"/>
  <c r="L73"/>
  <c r="K73"/>
  <c r="J73"/>
  <c r="I73"/>
  <c r="H73" s="1"/>
  <c r="H72"/>
  <c r="H71"/>
  <c r="H70"/>
  <c r="M69"/>
  <c r="L69"/>
  <c r="K69"/>
  <c r="J69"/>
  <c r="I69"/>
  <c r="H69"/>
  <c r="H67"/>
  <c r="H66"/>
  <c r="H63"/>
  <c r="H62"/>
  <c r="H60"/>
  <c r="H59"/>
  <c r="H58"/>
  <c r="H57"/>
  <c r="M55"/>
  <c r="L55"/>
  <c r="K55"/>
  <c r="J55"/>
  <c r="J39" s="1"/>
  <c r="I55"/>
  <c r="H55"/>
  <c r="L53"/>
  <c r="H53"/>
  <c r="L51"/>
  <c r="K51"/>
  <c r="J51"/>
  <c r="I51"/>
  <c r="H51"/>
  <c r="H48"/>
  <c r="H47"/>
  <c r="L46"/>
  <c r="H46"/>
  <c r="L45"/>
  <c r="H45"/>
  <c r="L44"/>
  <c r="H44"/>
  <c r="L43"/>
  <c r="H43"/>
  <c r="M41"/>
  <c r="K41"/>
  <c r="J41"/>
  <c r="I41"/>
  <c r="M39"/>
  <c r="K39"/>
  <c r="K38" s="1"/>
  <c r="K37" s="1"/>
  <c r="I39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L17"/>
  <c r="L15" s="1"/>
  <c r="I17"/>
  <c r="H16"/>
  <c r="M15"/>
  <c r="K15"/>
  <c r="J15"/>
  <c r="I41" i="19"/>
  <c r="I39"/>
  <c r="J41"/>
  <c r="K41"/>
  <c r="J143"/>
  <c r="K143"/>
  <c r="J128"/>
  <c r="K128"/>
  <c r="M128"/>
  <c r="H132"/>
  <c r="H114"/>
  <c r="L17"/>
  <c r="L15"/>
  <c r="E14" i="20"/>
  <c r="D14"/>
  <c r="H61" i="19"/>
  <c r="H33"/>
  <c r="M162"/>
  <c r="H130"/>
  <c r="H103"/>
  <c r="H74"/>
  <c r="H70"/>
  <c r="J15"/>
  <c r="I57"/>
  <c r="H28"/>
  <c r="H23"/>
  <c r="H29"/>
  <c r="I13" i="20"/>
  <c r="H13"/>
  <c r="G13"/>
  <c r="H151" i="19"/>
  <c r="H150"/>
  <c r="H30" i="24"/>
  <c r="H29"/>
  <c r="H28"/>
  <c r="H27"/>
  <c r="H26"/>
  <c r="H25"/>
  <c r="I24"/>
  <c r="H24" s="1"/>
  <c r="H23"/>
  <c r="H22"/>
  <c r="M21"/>
  <c r="L21"/>
  <c r="K21"/>
  <c r="J21"/>
  <c r="I21"/>
  <c r="H21" s="1"/>
  <c r="H20"/>
  <c r="H19"/>
  <c r="H18"/>
  <c r="H17"/>
  <c r="H16"/>
  <c r="H15"/>
  <c r="H13"/>
  <c r="H12"/>
  <c r="H11"/>
  <c r="H10"/>
  <c r="I9"/>
  <c r="H9" s="1"/>
  <c r="I8"/>
  <c r="H8" s="1"/>
  <c r="H7"/>
  <c r="L6"/>
  <c r="H6"/>
  <c r="L5"/>
  <c r="H5"/>
  <c r="L4"/>
  <c r="H4"/>
  <c r="L3"/>
  <c r="H3"/>
  <c r="M1"/>
  <c r="K1"/>
  <c r="J1"/>
  <c r="I1"/>
  <c r="K15" i="19"/>
  <c r="M15"/>
  <c r="H16"/>
  <c r="H18"/>
  <c r="H20"/>
  <c r="H21"/>
  <c r="H22"/>
  <c r="H25"/>
  <c r="H26"/>
  <c r="H27"/>
  <c r="H30"/>
  <c r="H31"/>
  <c r="H34"/>
  <c r="H35"/>
  <c r="H36"/>
  <c r="J57"/>
  <c r="J39" s="1"/>
  <c r="K57"/>
  <c r="K39"/>
  <c r="K38" s="1"/>
  <c r="M39"/>
  <c r="M41"/>
  <c r="L43"/>
  <c r="L44"/>
  <c r="H44" s="1"/>
  <c r="L45"/>
  <c r="H45" s="1"/>
  <c r="L46"/>
  <c r="H46" s="1"/>
  <c r="H47"/>
  <c r="H48"/>
  <c r="I53"/>
  <c r="H53" s="1"/>
  <c r="J53"/>
  <c r="K53"/>
  <c r="L55"/>
  <c r="L53" s="1"/>
  <c r="M57"/>
  <c r="H59"/>
  <c r="H60"/>
  <c r="H62"/>
  <c r="H64"/>
  <c r="H65"/>
  <c r="J73"/>
  <c r="K73"/>
  <c r="L73"/>
  <c r="M73"/>
  <c r="H75"/>
  <c r="H76"/>
  <c r="I77"/>
  <c r="J77"/>
  <c r="K77"/>
  <c r="L77"/>
  <c r="M77"/>
  <c r="H78"/>
  <c r="I81"/>
  <c r="I79" s="1"/>
  <c r="J81"/>
  <c r="K81"/>
  <c r="M81"/>
  <c r="L83"/>
  <c r="H83" s="1"/>
  <c r="L84"/>
  <c r="H84" s="1"/>
  <c r="I86"/>
  <c r="H86" s="1"/>
  <c r="J86"/>
  <c r="K86"/>
  <c r="M86"/>
  <c r="M79" s="1"/>
  <c r="M37" s="1"/>
  <c r="L88"/>
  <c r="L86"/>
  <c r="I90"/>
  <c r="J90"/>
  <c r="K90"/>
  <c r="M90"/>
  <c r="L92"/>
  <c r="H92"/>
  <c r="L93"/>
  <c r="H93"/>
  <c r="J95"/>
  <c r="K95"/>
  <c r="K79" s="1"/>
  <c r="M95"/>
  <c r="L97"/>
  <c r="H97" s="1"/>
  <c r="H98"/>
  <c r="L99"/>
  <c r="H99"/>
  <c r="H105"/>
  <c r="J107"/>
  <c r="K107"/>
  <c r="M107"/>
  <c r="L109"/>
  <c r="H109" s="1"/>
  <c r="L110"/>
  <c r="H110" s="1"/>
  <c r="L111"/>
  <c r="H111" s="1"/>
  <c r="L112"/>
  <c r="H112" s="1"/>
  <c r="L113"/>
  <c r="H113" s="1"/>
  <c r="L131"/>
  <c r="L128" s="1"/>
  <c r="H128" s="1"/>
  <c r="M143"/>
  <c r="L145"/>
  <c r="H145" s="1"/>
  <c r="L146"/>
  <c r="H146"/>
  <c r="L147"/>
  <c r="H147"/>
  <c r="L148"/>
  <c r="H148"/>
  <c r="H149"/>
  <c r="H156"/>
  <c r="H157"/>
  <c r="H158"/>
  <c r="H159"/>
  <c r="H160"/>
  <c r="H161"/>
  <c r="H172"/>
  <c r="L1" i="24"/>
  <c r="H1"/>
  <c r="H19" i="19"/>
  <c r="I17"/>
  <c r="H17" s="1"/>
  <c r="H71"/>
  <c r="I15" i="26"/>
  <c r="L77"/>
  <c r="L82"/>
  <c r="H82"/>
  <c r="I75" i="25"/>
  <c r="I15"/>
  <c r="H15" s="1"/>
  <c r="I38"/>
  <c r="I37" s="1"/>
  <c r="L41"/>
  <c r="L39"/>
  <c r="L38" s="1"/>
  <c r="H162" i="19"/>
  <c r="H57"/>
  <c r="H131"/>
  <c r="I73"/>
  <c r="H73"/>
  <c r="H32"/>
  <c r="H77" i="26"/>
  <c r="H41" i="25"/>
  <c r="H17"/>
  <c r="H43" i="19"/>
  <c r="L77" i="25"/>
  <c r="L82"/>
  <c r="H82" s="1"/>
  <c r="L86"/>
  <c r="H86" s="1"/>
  <c r="L91"/>
  <c r="H91" s="1"/>
  <c r="L132"/>
  <c r="H132" s="1"/>
  <c r="L41" i="26"/>
  <c r="L39" s="1"/>
  <c r="L38" s="1"/>
  <c r="I15" i="19"/>
  <c r="H15" s="1"/>
  <c r="I120" i="26"/>
  <c r="L132"/>
  <c r="H132" s="1"/>
  <c r="H77" i="25"/>
  <c r="H17" i="26"/>
  <c r="H88" i="19"/>
  <c r="L90"/>
  <c r="H90" s="1"/>
  <c r="L81"/>
  <c r="H81" s="1"/>
  <c r="H143"/>
  <c r="H77"/>
  <c r="L39"/>
  <c r="L38" s="1"/>
  <c r="H41"/>
  <c r="J79"/>
  <c r="L95"/>
  <c r="H95" s="1"/>
  <c r="I38"/>
  <c r="H55"/>
  <c r="I102" i="26"/>
  <c r="H102" s="1"/>
  <c r="I75"/>
  <c r="J38" i="19" l="1"/>
  <c r="H39"/>
  <c r="L75" i="25"/>
  <c r="H75" s="1"/>
  <c r="E15" i="20" s="1"/>
  <c r="H102" i="25"/>
  <c r="K37" i="19"/>
  <c r="M37" i="26"/>
  <c r="I37" i="19"/>
  <c r="H79"/>
  <c r="D15" i="20" s="1"/>
  <c r="J15" s="1"/>
  <c r="J13" s="1"/>
  <c r="J38" i="25"/>
  <c r="H39"/>
  <c r="H86" i="26"/>
  <c r="L75"/>
  <c r="L37" s="1"/>
  <c r="L37" i="25"/>
  <c r="H104"/>
  <c r="L79" i="19"/>
  <c r="L37" s="1"/>
  <c r="I41" i="26"/>
  <c r="I55"/>
  <c r="H55" s="1"/>
  <c r="H38" i="25" l="1"/>
  <c r="J37"/>
  <c r="H37" s="1"/>
  <c r="K15" i="20"/>
  <c r="K13" s="1"/>
  <c r="E13"/>
  <c r="H38" i="19"/>
  <c r="J37"/>
  <c r="H37" s="1"/>
  <c r="H75" i="26"/>
  <c r="F15" i="20" s="1"/>
  <c r="D13"/>
  <c r="H41" i="26"/>
  <c r="I39"/>
  <c r="I38" l="1"/>
  <c r="H39"/>
  <c r="L15" i="20"/>
  <c r="L13" s="1"/>
  <c r="F13"/>
  <c r="I37" i="26" l="1"/>
  <c r="H37" s="1"/>
  <c r="H38"/>
</calcChain>
</file>

<file path=xl/sharedStrings.xml><?xml version="1.0" encoding="utf-8"?>
<sst xmlns="http://schemas.openxmlformats.org/spreadsheetml/2006/main" count="1031" uniqueCount="218">
  <si>
    <t>УТВЕРЖДАЮ:</t>
  </si>
  <si>
    <t>СОГЛАСОВАНО</t>
  </si>
  <si>
    <t>решением Наблюдательного совета</t>
  </si>
  <si>
    <t>Наименование учреждения</t>
  </si>
  <si>
    <t>Наименование органа, осуществляющего функции и полномочия учредителя</t>
  </si>
  <si>
    <t>КОДЫ</t>
  </si>
  <si>
    <t>по ОКЕИ</t>
  </si>
  <si>
    <t>Адрес фактического местонахождения</t>
  </si>
  <si>
    <t>ИНН</t>
  </si>
  <si>
    <t>КПП</t>
  </si>
  <si>
    <t>(подпись)</t>
  </si>
  <si>
    <t>№ п/п</t>
  </si>
  <si>
    <t>1.</t>
  </si>
  <si>
    <t>2.</t>
  </si>
  <si>
    <t>3.</t>
  </si>
  <si>
    <t>в том числе:</t>
  </si>
  <si>
    <t>X</t>
  </si>
  <si>
    <t>Код субсидии</t>
  </si>
  <si>
    <t>4.</t>
  </si>
  <si>
    <t>5.</t>
  </si>
  <si>
    <t>Параметры</t>
  </si>
  <si>
    <t>Характеристика параметров</t>
  </si>
  <si>
    <t>Стоимость, руб.</t>
  </si>
  <si>
    <t>4.1.</t>
  </si>
  <si>
    <t>4.2.</t>
  </si>
  <si>
    <t>4.3.</t>
  </si>
  <si>
    <t>5.1.</t>
  </si>
  <si>
    <t>балансовая стоимость особо ценного движимого имущества</t>
  </si>
  <si>
    <t>Общая балансовая стоимость движимого имущества, 
в том числе:</t>
  </si>
  <si>
    <t>Единица измерения</t>
  </si>
  <si>
    <t>наименование учреждения</t>
  </si>
  <si>
    <t>Исполнитель</t>
  </si>
  <si>
    <t>Цели деятельности автономного учреждения в соответствии с уставом учреждения</t>
  </si>
  <si>
    <t>Виды деятельности автономного учреждения, относящиеся к его основным видам деятельности в соответствии с уставом учреждения</t>
  </si>
  <si>
    <t>Общая балансовая стоимость недвижимого имущества
в том числе:</t>
  </si>
  <si>
    <t>Дата составления</t>
  </si>
  <si>
    <t>закрепленного собственником имущества за учреждением на праве оперативного управления</t>
  </si>
  <si>
    <t>Наименование показателя</t>
  </si>
  <si>
    <t>Остаток средств на начало года</t>
  </si>
  <si>
    <t>из них:</t>
  </si>
  <si>
    <t>Отраслевой код</t>
  </si>
  <si>
    <t>(расшифровка подписи)</t>
  </si>
  <si>
    <t xml:space="preserve">Главный бухгалтер </t>
  </si>
  <si>
    <t>"___" __________ 20___г.</t>
  </si>
  <si>
    <t>рубль</t>
  </si>
  <si>
    <t>Остаток средств на конец года</t>
  </si>
  <si>
    <t>Сведения о деятельности учреждения</t>
  </si>
  <si>
    <t>Перечень услуг (работ), относящихся в соответствии с уставом учреждения к основным видам деятельности учреждения, предоставление которых для физических и юридических лиц осуществляется, в том числе за плату</t>
  </si>
  <si>
    <t>приобретенного учреждением за счет доходов, полученных от иной приносящей доход деятельности</t>
  </si>
  <si>
    <t>приобретенного учреждением за счет выделенных собственником имущества учреждения средств</t>
  </si>
  <si>
    <t>Таблица 2</t>
  </si>
  <si>
    <t>N п/п</t>
  </si>
  <si>
    <t>Сумма, тыс. руб.</t>
  </si>
  <si>
    <t>Нефинансовые активы, всего:</t>
  </si>
  <si>
    <t>недвижимое имущество, всего:</t>
  </si>
  <si>
    <t>остаточная стоимость</t>
  </si>
  <si>
    <t>особо ценное движимое имущество, всего:</t>
  </si>
  <si>
    <t>Финансовые активы, всего:</t>
  </si>
  <si>
    <t>денежные средства учреждения, всего</t>
  </si>
  <si>
    <t>денежные средства учреждения на счетах</t>
  </si>
  <si>
    <t>денежные средства учреждения, размещенные на депозиты в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</si>
  <si>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</si>
  <si>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</si>
  <si>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</si>
  <si>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всего:</t>
  </si>
  <si>
    <t>долговые обязательства</t>
  </si>
  <si>
    <t>просроченная кредиторская задолженность</t>
  </si>
  <si>
    <t>Таблица 1</t>
  </si>
  <si>
    <t xml:space="preserve">        Показатели финансового состояния учреждения</t>
  </si>
  <si>
    <t xml:space="preserve">                     ( на последнюю отчетную дату)</t>
  </si>
  <si>
    <t>Таблица 3</t>
  </si>
  <si>
    <t>Код строки</t>
  </si>
  <si>
    <t>Объем финансового обеспечения, руб. (с точностью до двух знаков после запятой - 0,00)</t>
  </si>
  <si>
    <t>ВСЕГО</t>
  </si>
  <si>
    <t>субсидии на финансовое обеспечение выполнения муниципального задания из местного бюджета</t>
  </si>
  <si>
    <t>субсидии, предоставляемые в соответствии с абзацем вторым пункта 1 статьи 78.1 Бюджетного кодекса РФ  (субсидии на иные цели)</t>
  </si>
  <si>
    <t>субсидии на осуществление капитальных вложений</t>
  </si>
  <si>
    <t>поступления от оказания услуг (выполнения работ) на платной основе и от иной приносящей доход деятельности</t>
  </si>
  <si>
    <t>всего</t>
  </si>
  <si>
    <t>из них гранты</t>
  </si>
  <si>
    <t>Поступления от доходов, всего:</t>
  </si>
  <si>
    <t>в том числе:                               доходы от собственности</t>
  </si>
  <si>
    <t>доходы от оказания услуг, работ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</si>
  <si>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</si>
  <si>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</si>
  <si>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</si>
  <si>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</si>
  <si>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</si>
  <si>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</si>
  <si>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>в том числе на: выплаты персоналу всего:</t>
  </si>
  <si>
    <t>из них: оплата труда и начисления на выплаты по оплате труда</t>
  </si>
  <si>
    <t>социальные и иные выплаты населению, всего</t>
  </si>
  <si>
    <t xml:space="preserve"> из них: уплату налогов, сборов и иных платежей, всего</t>
  </si>
  <si>
    <t xml:space="preserve"> из них: безвозмездные перечисления организациям</t>
  </si>
  <si>
    <t>прочие расходы (кроме расходов на закупку товаров, работ, услуг)</t>
  </si>
  <si>
    <t>расходы на закупку товаров, работ, услуг, всего</t>
  </si>
  <si>
    <t>Поступление финансовых активов, всего:</t>
  </si>
  <si>
    <t>из них: увеличение остатков средств</t>
  </si>
  <si>
    <t>прочие поступления</t>
  </si>
  <si>
    <t>Выбытие финансовых активов, всего</t>
  </si>
  <si>
    <t>из них: уменьшение остатков средств</t>
  </si>
  <si>
    <t>прочие выбытия</t>
  </si>
  <si>
    <t xml:space="preserve">Показатели по поступлениям и выплатам учреждения </t>
  </si>
  <si>
    <r>
      <t xml:space="preserve">Главный бухгалтер                ________________
                                                             </t>
    </r>
    <r>
      <rPr>
        <sz val="9"/>
        <rFont val="Arial"/>
        <family val="2"/>
        <charset val="204"/>
      </rPr>
      <t>(подпись)</t>
    </r>
  </si>
  <si>
    <t>Таблица 3.1</t>
  </si>
  <si>
    <t>Показатели выплат по расходам</t>
  </si>
  <si>
    <t xml:space="preserve">на закупку товаров, работ, услуг учреждения </t>
  </si>
  <si>
    <t>Год начала закупки</t>
  </si>
  <si>
    <t>Сумма выплат по расходам на закупку товаров, работ и услуг, руб. (с точностью до двух знаков после запятой - 0,00</t>
  </si>
  <si>
    <t>всего на закупки</t>
  </si>
  <si>
    <t>в соответствии с Федеральным законом от 5 апреля 2013 г. N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</si>
  <si>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N 223-ФЗ "О закупках товаров, работ, услуг отдельными видами юридических лиц"</t>
  </si>
  <si>
    <t>на 20__ г. очередной финансовый год</t>
  </si>
  <si>
    <t>на 20__ г. 1-ый год планового периода</t>
  </si>
  <si>
    <t>на 20__ г. 2-ой год планового периода</t>
  </si>
  <si>
    <t>Выплаты по расходам на закупку товаров, работ, услуг всего:</t>
  </si>
  <si>
    <t>0001</t>
  </si>
  <si>
    <t>в том числе: на оплату контрактов заключенных до начала очередного финансового года:</t>
  </si>
  <si>
    <t>на закупку товаров работ, услуг по году начала закупки:</t>
  </si>
  <si>
    <t>Таблица 4</t>
  </si>
  <si>
    <t>Справочная информация</t>
  </si>
  <si>
    <t>Сумма (тыс. руб.)</t>
  </si>
  <si>
    <t>Объем публичных обязательств, всего:</t>
  </si>
  <si>
    <t>010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</si>
  <si>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</si>
  <si>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020</t>
  </si>
  <si>
    <t>Объем средств, поступивших во временное распоряжение, всего:</t>
  </si>
  <si>
    <t>030</t>
  </si>
  <si>
    <t>__________*</t>
  </si>
  <si>
    <t>* указывается код субсидии, соответствующий источнику финансирования деятельности учреждения , утвержденный нормативным актом органа, осуществляющего функции и полномочия учредителя.</t>
  </si>
  <si>
    <t>Код по ПУБП</t>
  </si>
  <si>
    <t>расходы на оплату услуг связи</t>
  </si>
  <si>
    <t xml:space="preserve">расходы на оплату коммунальных услуг </t>
  </si>
  <si>
    <t>прочие расходы</t>
  </si>
  <si>
    <t xml:space="preserve">расходы на оплату транспортных услуг </t>
  </si>
  <si>
    <t xml:space="preserve">расходы на оплату работ услуг по содержанию имущества </t>
  </si>
  <si>
    <t>расходы на оплату прочих работ услуг</t>
  </si>
  <si>
    <t>расходы на приобретение материальных запасов</t>
  </si>
  <si>
    <t xml:space="preserve">расходы на приобретение ОС </t>
  </si>
  <si>
    <t>МАОУ Омутинская средняя общеобразовательная школа № 1</t>
  </si>
  <si>
    <t>Тюменская область, с.Омутинское, ул.Лермонтова, 2</t>
  </si>
  <si>
    <t>Отдел Образования администрации Омутинского муниципального рйона</t>
  </si>
  <si>
    <t>МАОУ ОСОШ № 1</t>
  </si>
  <si>
    <r>
      <t xml:space="preserve">Главный бухгалтер     ________________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rFont val="Arial"/>
        <family val="2"/>
        <charset val="204"/>
      </rPr>
      <t>(подпись)</t>
    </r>
  </si>
  <si>
    <t>тел.3-21-71</t>
  </si>
  <si>
    <t>Директор МАОУ ОСОШ № 1</t>
  </si>
  <si>
    <t>Казаринова Е.В.</t>
  </si>
  <si>
    <t>Шоломова Е.Б,</t>
  </si>
  <si>
    <t>оплата труда</t>
  </si>
  <si>
    <t>начисления на выплаты по оплате труда</t>
  </si>
  <si>
    <t>выплаты персоналу при направлении в служебные командировки</t>
  </si>
  <si>
    <t>создание условий для реализации гарантированного гражданам РФ права на получение общедоступного и бесплатного начального общего, основного общего и среднего(полного) общего образования</t>
  </si>
  <si>
    <t>реализация общеобразовательных программ дошкольного, начального общего и среднего(полного) общего образования</t>
  </si>
  <si>
    <t>родительская плата на питание учащихся, родительская плата на организационные мероприятия летнего лагеря дневного пребывания.</t>
  </si>
  <si>
    <t>КВР</t>
  </si>
  <si>
    <t>КОСГУ</t>
  </si>
  <si>
    <t>х</t>
  </si>
  <si>
    <t>код субсидии</t>
  </si>
  <si>
    <t>Субсидия на выполнение муниципального задания</t>
  </si>
  <si>
    <t>на 2019 г. 1-ый год планового периода</t>
  </si>
  <si>
    <t>0702 00000 010 00000</t>
  </si>
  <si>
    <t>0701 19250 000 00000</t>
  </si>
  <si>
    <t>0701 70610 000 00000</t>
  </si>
  <si>
    <t>0702 19270 000 00000</t>
  </si>
  <si>
    <t>0702 70620 000 00000</t>
  </si>
  <si>
    <t>0701 00000 000 00000</t>
  </si>
  <si>
    <t>0702 00000 000 00000</t>
  </si>
  <si>
    <t>0701 71969 000 00000</t>
  </si>
  <si>
    <t>0702 71968 000 00000</t>
  </si>
  <si>
    <t>0701 00000 010 00000</t>
  </si>
  <si>
    <t>000 000 000</t>
  </si>
  <si>
    <t>0000 00000 000 00000</t>
  </si>
  <si>
    <t>КВФО</t>
  </si>
  <si>
    <t>Кильдюшева М.В.</t>
  </si>
  <si>
    <t>GO550</t>
  </si>
  <si>
    <t>инное движимое имущество, всего:</t>
  </si>
  <si>
    <t>дебиторская задолженность по платежам</t>
  </si>
  <si>
    <t>кредиторская задолженность по доходам:</t>
  </si>
  <si>
    <t>кредиторская задолженность :</t>
  </si>
  <si>
    <t xml:space="preserve">            Кильдюшева М.В.</t>
  </si>
  <si>
    <t>(председатель Наблюдательного совета)</t>
  </si>
  <si>
    <t xml:space="preserve">                   на ____________________ 201 г.</t>
  </si>
  <si>
    <t>на 2020 г. 2-ой год планового периода</t>
  </si>
  <si>
    <t>на 2018г. очередной финансовый год</t>
  </si>
  <si>
    <t>на 2018 г. очередной финансовый год</t>
  </si>
  <si>
    <t>на 2020 г. 1-ый год планового периода</t>
  </si>
  <si>
    <t>2019 год</t>
  </si>
  <si>
    <t>2020 год</t>
  </si>
  <si>
    <t>2018 год</t>
  </si>
  <si>
    <t>__50300__*</t>
  </si>
  <si>
    <t>__50500__*</t>
  </si>
  <si>
    <t>__50400__*</t>
  </si>
  <si>
    <t>00 000</t>
  </si>
  <si>
    <t>285 0701 71969  00130</t>
  </si>
  <si>
    <t>285 0701 19250 00130</t>
  </si>
  <si>
    <t>285 0701 70610 00130</t>
  </si>
  <si>
    <t>285 0702 71968 00130</t>
  </si>
  <si>
    <t>285 0702 19270 00130</t>
  </si>
  <si>
    <t>285 0702 70620 00130</t>
  </si>
  <si>
    <t>285 0701 00000 01130</t>
  </si>
  <si>
    <t>285 0702 00000 00130</t>
  </si>
  <si>
    <t>285 0701 00000 00130</t>
  </si>
  <si>
    <t>285 0702 70620 00180</t>
  </si>
  <si>
    <t>00000</t>
  </si>
  <si>
    <t>000 0000 00000 00000</t>
  </si>
  <si>
    <t xml:space="preserve">00 000 </t>
  </si>
  <si>
    <t>285 701 70610 00130</t>
  </si>
  <si>
    <t>_50400__*</t>
  </si>
  <si>
    <t>285 0701 00000 10130</t>
  </si>
  <si>
    <t>"09"__января__2018г.</t>
  </si>
  <si>
    <t>"_09_"_января__2018г.</t>
  </si>
  <si>
    <t xml:space="preserve"> Плана финансово-хозяйственной деятельности  №  2                            на  2018  год
</t>
  </si>
  <si>
    <t xml:space="preserve"> 09.01.2018г.</t>
  </si>
  <si>
    <t>на 09.01. 2018 г.</t>
  </si>
  <si>
    <t>Директор МАОУ ОСОШ №1</t>
  </si>
  <si>
    <t>Директор  МАОУ ОСОШ № 1</t>
  </si>
  <si>
    <t>285 0702 00000 10180</t>
  </si>
  <si>
    <t>Вандышева Н.О.</t>
  </si>
</sst>
</file>

<file path=xl/styles.xml><?xml version="1.0" encoding="utf-8"?>
<styleSheet xmlns="http://schemas.openxmlformats.org/spreadsheetml/2006/main">
  <fonts count="50">
    <font>
      <sz val="10"/>
      <name val="Arial"/>
    </font>
    <font>
      <u/>
      <sz val="7.5"/>
      <color indexed="12"/>
      <name val="Arial"/>
      <family val="2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7"/>
      <name val="Arial Cyr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b/>
      <sz val="2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 Cyr"/>
      <charset val="204"/>
    </font>
    <font>
      <sz val="16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 Cyr"/>
      <charset val="204"/>
    </font>
    <font>
      <b/>
      <sz val="22"/>
      <name val="Arial"/>
      <family val="2"/>
      <charset val="204"/>
    </font>
    <font>
      <sz val="22"/>
      <name val="Arial"/>
      <family val="2"/>
      <charset val="204"/>
    </font>
    <font>
      <sz val="18"/>
      <name val="Arial"/>
      <family val="2"/>
      <charset val="204"/>
    </font>
    <font>
      <b/>
      <sz val="9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28" fillId="3" borderId="0" applyNumberFormat="0" applyBorder="0" applyAlignment="0" applyProtection="0"/>
    <xf numFmtId="0" fontId="20" fillId="20" borderId="1" applyNumberFormat="0" applyAlignment="0" applyProtection="0"/>
    <xf numFmtId="0" fontId="25" fillId="21" borderId="2" applyNumberFormat="0" applyAlignment="0" applyProtection="0"/>
    <xf numFmtId="0" fontId="29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8" fillId="7" borderId="1" applyNumberFormat="0" applyAlignment="0" applyProtection="0"/>
    <xf numFmtId="0" fontId="30" fillId="0" borderId="6" applyNumberFormat="0" applyFill="0" applyAlignment="0" applyProtection="0"/>
    <xf numFmtId="0" fontId="27" fillId="22" borderId="0" applyNumberFormat="0" applyBorder="0" applyAlignment="0" applyProtection="0"/>
    <xf numFmtId="0" fontId="16" fillId="23" borderId="7" applyNumberFormat="0" applyFont="0" applyAlignment="0" applyProtection="0"/>
    <xf numFmtId="0" fontId="19" fillId="20" borderId="8" applyNumberFormat="0" applyAlignment="0" applyProtection="0"/>
    <xf numFmtId="0" fontId="26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244">
    <xf numFmtId="0" fontId="0" fillId="0" borderId="0" xfId="0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11" fillId="0" borderId="10" xfId="0" applyFont="1" applyBorder="1" applyAlignment="1">
      <alignment horizontal="center" vertical="top" wrapText="1"/>
    </xf>
    <xf numFmtId="0" fontId="10" fillId="0" borderId="0" xfId="43" applyFont="1" applyBorder="1" applyAlignment="1">
      <alignment horizontal="left" vertical="center" wrapText="1"/>
    </xf>
    <xf numFmtId="0" fontId="10" fillId="0" borderId="0" xfId="43" applyFont="1"/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top" wrapText="1"/>
    </xf>
    <xf numFmtId="0" fontId="10" fillId="0" borderId="0" xfId="43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/>
    <xf numFmtId="0" fontId="10" fillId="0" borderId="0" xfId="43" applyFont="1" applyBorder="1" applyAlignment="1">
      <alignment horizontal="center"/>
    </xf>
    <xf numFmtId="0" fontId="10" fillId="0" borderId="0" xfId="0" applyFont="1" applyBorder="1"/>
    <xf numFmtId="0" fontId="6" fillId="0" borderId="0" xfId="43" applyFont="1"/>
    <xf numFmtId="0" fontId="8" fillId="0" borderId="0" xfId="0" applyFont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vertical="center"/>
    </xf>
    <xf numFmtId="14" fontId="6" fillId="0" borderId="12" xfId="0" applyNumberFormat="1" applyFont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39" fillId="0" borderId="0" xfId="0" applyFont="1" applyAlignment="1">
      <alignment horizontal="justify" vertical="center"/>
    </xf>
    <xf numFmtId="0" fontId="39" fillId="0" borderId="15" xfId="0" applyFont="1" applyBorder="1" applyAlignment="1">
      <alignment horizontal="center" vertical="center" wrapText="1"/>
    </xf>
    <xf numFmtId="0" fontId="39" fillId="0" borderId="15" xfId="0" applyFont="1" applyBorder="1" applyAlignment="1">
      <alignment vertical="center" wrapText="1"/>
    </xf>
    <xf numFmtId="0" fontId="4" fillId="0" borderId="0" xfId="0" applyFont="1"/>
    <xf numFmtId="0" fontId="40" fillId="0" borderId="15" xfId="0" applyFont="1" applyBorder="1" applyAlignment="1">
      <alignment horizontal="center" vertical="center" wrapText="1"/>
    </xf>
    <xf numFmtId="0" fontId="40" fillId="0" borderId="15" xfId="0" applyFont="1" applyBorder="1" applyAlignment="1">
      <alignment vertical="center" wrapText="1"/>
    </xf>
    <xf numFmtId="0" fontId="40" fillId="0" borderId="15" xfId="0" applyFont="1" applyBorder="1" applyAlignment="1">
      <alignment horizontal="left" vertical="center" wrapText="1" indent="2"/>
    </xf>
    <xf numFmtId="0" fontId="40" fillId="0" borderId="11" xfId="0" applyFont="1" applyBorder="1" applyAlignment="1">
      <alignment vertical="center" wrapText="1"/>
    </xf>
    <xf numFmtId="0" fontId="40" fillId="0" borderId="16" xfId="0" applyFont="1" applyBorder="1" applyAlignment="1">
      <alignment vertical="center" wrapText="1"/>
    </xf>
    <xf numFmtId="0" fontId="40" fillId="0" borderId="15" xfId="0" applyFont="1" applyBorder="1" applyAlignment="1">
      <alignment horizontal="left" vertical="center" wrapText="1" indent="4"/>
    </xf>
    <xf numFmtId="0" fontId="40" fillId="0" borderId="15" xfId="0" applyFont="1" applyBorder="1" applyAlignment="1">
      <alignment horizontal="left" vertical="center" wrapText="1" indent="6"/>
    </xf>
    <xf numFmtId="0" fontId="4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41" fillId="0" borderId="15" xfId="0" applyFont="1" applyBorder="1" applyAlignment="1">
      <alignment vertical="center" wrapText="1"/>
    </xf>
    <xf numFmtId="0" fontId="41" fillId="0" borderId="15" xfId="0" applyFont="1" applyBorder="1" applyAlignment="1">
      <alignment horizontal="center" vertical="center" wrapText="1"/>
    </xf>
    <xf numFmtId="0" fontId="39" fillId="0" borderId="0" xfId="0" applyFont="1"/>
    <xf numFmtId="0" fontId="41" fillId="24" borderId="15" xfId="0" applyFont="1" applyFill="1" applyBorder="1" applyAlignment="1">
      <alignment vertical="center" wrapText="1"/>
    </xf>
    <xf numFmtId="49" fontId="41" fillId="24" borderId="15" xfId="0" applyNumberFormat="1" applyFont="1" applyFill="1" applyBorder="1" applyAlignment="1">
      <alignment horizontal="center" vertical="center" wrapText="1"/>
    </xf>
    <xf numFmtId="0" fontId="41" fillId="24" borderId="15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justify" vertical="center"/>
    </xf>
    <xf numFmtId="49" fontId="39" fillId="0" borderId="15" xfId="0" applyNumberFormat="1" applyFont="1" applyBorder="1" applyAlignment="1">
      <alignment horizontal="center" vertical="center" wrapText="1"/>
    </xf>
    <xf numFmtId="0" fontId="39" fillId="0" borderId="15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0" borderId="0" xfId="0" applyFont="1" applyBorder="1" applyAlignment="1">
      <alignment horizontal="justify" vertical="center" wrapText="1"/>
    </xf>
    <xf numFmtId="0" fontId="6" fillId="0" borderId="17" xfId="0" applyFont="1" applyBorder="1" applyAlignment="1">
      <alignment vertical="center"/>
    </xf>
    <xf numFmtId="0" fontId="39" fillId="0" borderId="15" xfId="0" applyFont="1" applyBorder="1" applyAlignment="1">
      <alignment vertical="top" wrapText="1"/>
    </xf>
    <xf numFmtId="2" fontId="41" fillId="0" borderId="15" xfId="0" applyNumberFormat="1" applyFont="1" applyBorder="1" applyAlignment="1">
      <alignment vertical="center" wrapText="1"/>
    </xf>
    <xf numFmtId="2" fontId="39" fillId="0" borderId="15" xfId="0" applyNumberFormat="1" applyFont="1" applyBorder="1" applyAlignment="1">
      <alignment vertical="center" wrapText="1"/>
    </xf>
    <xf numFmtId="0" fontId="39" fillId="0" borderId="0" xfId="0" applyFont="1" applyBorder="1" applyAlignment="1">
      <alignment horizontal="center" vertical="center" wrapText="1"/>
    </xf>
    <xf numFmtId="0" fontId="10" fillId="0" borderId="0" xfId="43" applyFont="1" applyBorder="1" applyAlignment="1">
      <alignment horizontal="left" wrapText="1"/>
    </xf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0" fontId="39" fillId="0" borderId="0" xfId="0" applyFont="1" applyBorder="1" applyAlignment="1">
      <alignment vertical="center" wrapText="1"/>
    </xf>
    <xf numFmtId="2" fontId="41" fillId="0" borderId="15" xfId="0" applyNumberFormat="1" applyFont="1" applyBorder="1" applyAlignment="1">
      <alignment vertical="top" wrapText="1"/>
    </xf>
    <xf numFmtId="2" fontId="39" fillId="0" borderId="15" xfId="0" applyNumberFormat="1" applyFont="1" applyBorder="1" applyAlignment="1">
      <alignment vertical="top" wrapText="1"/>
    </xf>
    <xf numFmtId="0" fontId="4" fillId="0" borderId="0" xfId="0" applyFont="1" applyAlignment="1">
      <alignment wrapText="1"/>
    </xf>
    <xf numFmtId="0" fontId="4" fillId="0" borderId="15" xfId="0" applyFont="1" applyBorder="1" applyAlignment="1">
      <alignment wrapText="1"/>
    </xf>
    <xf numFmtId="0" fontId="39" fillId="0" borderId="18" xfId="0" applyFont="1" applyBorder="1" applyAlignment="1">
      <alignment horizontal="center" vertical="center" wrapText="1"/>
    </xf>
    <xf numFmtId="0" fontId="41" fillId="0" borderId="18" xfId="0" applyFont="1" applyBorder="1" applyAlignment="1">
      <alignment vertical="center" wrapText="1"/>
    </xf>
    <xf numFmtId="0" fontId="39" fillId="0" borderId="18" xfId="0" applyFont="1" applyBorder="1" applyAlignment="1">
      <alignment vertical="center" wrapText="1"/>
    </xf>
    <xf numFmtId="2" fontId="39" fillId="0" borderId="18" xfId="0" applyNumberFormat="1" applyFont="1" applyBorder="1" applyAlignment="1">
      <alignment vertical="top" wrapText="1"/>
    </xf>
    <xf numFmtId="0" fontId="0" fillId="0" borderId="0" xfId="0" applyBorder="1"/>
    <xf numFmtId="0" fontId="41" fillId="0" borderId="0" xfId="0" applyFont="1" applyBorder="1" applyAlignment="1">
      <alignment horizontal="center" vertical="center" wrapText="1"/>
    </xf>
    <xf numFmtId="3" fontId="41" fillId="0" borderId="0" xfId="0" applyNumberFormat="1" applyFont="1" applyBorder="1" applyAlignment="1">
      <alignment vertical="center" wrapText="1"/>
    </xf>
    <xf numFmtId="3" fontId="39" fillId="0" borderId="0" xfId="0" applyNumberFormat="1" applyFont="1" applyBorder="1" applyAlignment="1">
      <alignment vertical="center" wrapText="1"/>
    </xf>
    <xf numFmtId="3" fontId="41" fillId="0" borderId="0" xfId="0" applyNumberFormat="1" applyFont="1" applyBorder="1" applyAlignment="1">
      <alignment horizontal="center" vertical="center" wrapText="1"/>
    </xf>
    <xf numFmtId="3" fontId="39" fillId="0" borderId="0" xfId="0" applyNumberFormat="1" applyFont="1" applyBorder="1" applyAlignment="1">
      <alignment horizontal="center" vertical="center" wrapText="1"/>
    </xf>
    <xf numFmtId="0" fontId="41" fillId="0" borderId="0" xfId="0" applyFont="1" applyBorder="1" applyAlignment="1">
      <alignment vertical="center" wrapText="1"/>
    </xf>
    <xf numFmtId="49" fontId="11" fillId="0" borderId="19" xfId="43" applyNumberFormat="1" applyFont="1" applyFill="1" applyBorder="1" applyAlignment="1" applyProtection="1">
      <alignment horizontal="center" vertical="top"/>
    </xf>
    <xf numFmtId="49" fontId="37" fillId="0" borderId="19" xfId="43" applyNumberFormat="1" applyFont="1" applyFill="1" applyBorder="1" applyAlignment="1" applyProtection="1">
      <alignment horizontal="center" vertical="top"/>
    </xf>
    <xf numFmtId="0" fontId="42" fillId="0" borderId="15" xfId="0" applyFont="1" applyBorder="1" applyAlignment="1">
      <alignment vertical="top" wrapText="1"/>
    </xf>
    <xf numFmtId="0" fontId="39" fillId="0" borderId="15" xfId="0" applyFont="1" applyBorder="1" applyAlignment="1">
      <alignment horizontal="center" vertical="top" wrapText="1"/>
    </xf>
    <xf numFmtId="0" fontId="41" fillId="0" borderId="15" xfId="0" applyFont="1" applyBorder="1" applyAlignment="1">
      <alignment vertical="top" wrapText="1"/>
    </xf>
    <xf numFmtId="0" fontId="39" fillId="0" borderId="15" xfId="0" applyFont="1" applyBorder="1" applyAlignment="1">
      <alignment horizontal="left" vertical="top" wrapText="1"/>
    </xf>
    <xf numFmtId="3" fontId="39" fillId="0" borderId="15" xfId="0" applyNumberFormat="1" applyFont="1" applyBorder="1" applyAlignment="1">
      <alignment horizontal="center" vertical="top" wrapText="1"/>
    </xf>
    <xf numFmtId="0" fontId="41" fillId="0" borderId="15" xfId="0" applyFont="1" applyBorder="1" applyAlignment="1">
      <alignment horizontal="center" vertical="top" wrapText="1"/>
    </xf>
    <xf numFmtId="3" fontId="41" fillId="0" borderId="15" xfId="0" applyNumberFormat="1" applyFont="1" applyBorder="1" applyAlignment="1">
      <alignment horizontal="center" vertical="top" wrapText="1"/>
    </xf>
    <xf numFmtId="3" fontId="39" fillId="0" borderId="15" xfId="0" applyNumberFormat="1" applyFont="1" applyBorder="1" applyAlignment="1">
      <alignment vertical="top" wrapText="1"/>
    </xf>
    <xf numFmtId="0" fontId="39" fillId="0" borderId="20" xfId="0" applyFont="1" applyBorder="1" applyAlignment="1">
      <alignment vertical="top" wrapText="1"/>
    </xf>
    <xf numFmtId="2" fontId="41" fillId="24" borderId="15" xfId="0" applyNumberFormat="1" applyFont="1" applyFill="1" applyBorder="1" applyAlignment="1">
      <alignment vertical="center" wrapText="1"/>
    </xf>
    <xf numFmtId="0" fontId="39" fillId="0" borderId="18" xfId="0" applyFont="1" applyBorder="1" applyAlignment="1">
      <alignment vertical="top" wrapText="1"/>
    </xf>
    <xf numFmtId="2" fontId="41" fillId="0" borderId="18" xfId="0" applyNumberFormat="1" applyFont="1" applyBorder="1" applyAlignment="1">
      <alignment vertical="top" wrapText="1"/>
    </xf>
    <xf numFmtId="0" fontId="39" fillId="0" borderId="0" xfId="0" applyFont="1" applyBorder="1" applyAlignment="1">
      <alignment horizontal="center" vertical="top" wrapText="1"/>
    </xf>
    <xf numFmtId="0" fontId="39" fillId="0" borderId="0" xfId="0" applyFont="1" applyBorder="1" applyAlignment="1">
      <alignment vertical="top" wrapText="1"/>
    </xf>
    <xf numFmtId="0" fontId="41" fillId="0" borderId="15" xfId="0" applyFont="1" applyBorder="1" applyAlignment="1">
      <alignment horizontal="left" vertical="top" wrapText="1"/>
    </xf>
    <xf numFmtId="3" fontId="41" fillId="0" borderId="15" xfId="0" applyNumberFormat="1" applyFont="1" applyBorder="1" applyAlignment="1">
      <alignment vertical="top" wrapText="1"/>
    </xf>
    <xf numFmtId="0" fontId="41" fillId="0" borderId="20" xfId="0" applyFont="1" applyBorder="1" applyAlignment="1">
      <alignment horizontal="center" vertical="top" wrapText="1"/>
    </xf>
    <xf numFmtId="0" fontId="41" fillId="0" borderId="20" xfId="0" applyFont="1" applyBorder="1" applyAlignment="1">
      <alignment vertical="top" wrapText="1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0" fillId="0" borderId="14" xfId="0" applyBorder="1" applyAlignment="1">
      <alignment vertical="top"/>
    </xf>
    <xf numFmtId="0" fontId="6" fillId="0" borderId="14" xfId="0" applyFont="1" applyBorder="1" applyAlignment="1">
      <alignment vertical="top"/>
    </xf>
    <xf numFmtId="0" fontId="0" fillId="0" borderId="14" xfId="0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45" fillId="0" borderId="15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49" fontId="11" fillId="0" borderId="0" xfId="43" applyNumberFormat="1" applyFont="1" applyFill="1" applyBorder="1" applyAlignment="1" applyProtection="1">
      <alignment horizontal="center" vertical="top"/>
    </xf>
    <xf numFmtId="49" fontId="11" fillId="0" borderId="21" xfId="43" applyNumberFormat="1" applyFont="1" applyFill="1" applyBorder="1" applyAlignment="1" applyProtection="1">
      <alignment horizontal="center" vertical="top"/>
    </xf>
    <xf numFmtId="49" fontId="11" fillId="0" borderId="15" xfId="43" applyNumberFormat="1" applyFont="1" applyFill="1" applyBorder="1" applyAlignment="1" applyProtection="1">
      <alignment horizontal="center" vertical="top"/>
    </xf>
    <xf numFmtId="49" fontId="11" fillId="0" borderId="20" xfId="43" applyNumberFormat="1" applyFont="1" applyFill="1" applyBorder="1" applyAlignment="1" applyProtection="1">
      <alignment horizontal="center" vertical="top"/>
    </xf>
    <xf numFmtId="2" fontId="39" fillId="0" borderId="0" xfId="0" applyNumberFormat="1" applyFont="1" applyBorder="1" applyAlignment="1">
      <alignment vertical="center" wrapText="1"/>
    </xf>
    <xf numFmtId="3" fontId="42" fillId="0" borderId="15" xfId="0" applyNumberFormat="1" applyFont="1" applyBorder="1" applyAlignment="1">
      <alignment horizontal="center" vertical="top" wrapText="1"/>
    </xf>
    <xf numFmtId="3" fontId="43" fillId="0" borderId="15" xfId="0" applyNumberFormat="1" applyFont="1" applyBorder="1" applyAlignment="1">
      <alignment horizontal="center" vertical="top" wrapText="1"/>
    </xf>
    <xf numFmtId="0" fontId="39" fillId="0" borderId="0" xfId="0" applyFont="1" applyBorder="1" applyAlignment="1">
      <alignment horizontal="left" vertical="top" wrapText="1"/>
    </xf>
    <xf numFmtId="0" fontId="41" fillId="0" borderId="0" xfId="0" applyFont="1" applyBorder="1" applyAlignment="1">
      <alignment vertical="top" wrapText="1"/>
    </xf>
    <xf numFmtId="2" fontId="39" fillId="0" borderId="0" xfId="0" applyNumberFormat="1" applyFont="1" applyBorder="1" applyAlignment="1">
      <alignment vertical="top" wrapText="1"/>
    </xf>
    <xf numFmtId="3" fontId="39" fillId="0" borderId="0" xfId="0" applyNumberFormat="1" applyFont="1" applyBorder="1" applyAlignment="1">
      <alignment horizontal="center" vertical="top" wrapText="1"/>
    </xf>
    <xf numFmtId="3" fontId="42" fillId="0" borderId="0" xfId="0" applyNumberFormat="1" applyFont="1" applyBorder="1" applyAlignment="1">
      <alignment vertical="top" wrapText="1"/>
    </xf>
    <xf numFmtId="2" fontId="41" fillId="0" borderId="0" xfId="0" applyNumberFormat="1" applyFont="1" applyBorder="1" applyAlignment="1">
      <alignment vertical="top" wrapText="1"/>
    </xf>
    <xf numFmtId="0" fontId="41" fillId="0" borderId="0" xfId="0" applyFont="1" applyBorder="1" applyAlignment="1">
      <alignment horizontal="center" vertical="top" wrapText="1"/>
    </xf>
    <xf numFmtId="3" fontId="41" fillId="0" borderId="0" xfId="0" applyNumberFormat="1" applyFont="1" applyBorder="1" applyAlignment="1">
      <alignment horizontal="center" vertical="top" wrapText="1"/>
    </xf>
    <xf numFmtId="3" fontId="43" fillId="0" borderId="0" xfId="0" applyNumberFormat="1" applyFont="1" applyBorder="1" applyAlignment="1">
      <alignment vertical="top" wrapText="1"/>
    </xf>
    <xf numFmtId="3" fontId="39" fillId="0" borderId="0" xfId="0" applyNumberFormat="1" applyFont="1" applyBorder="1" applyAlignment="1">
      <alignment vertical="top" wrapText="1"/>
    </xf>
    <xf numFmtId="0" fontId="41" fillId="0" borderId="0" xfId="0" applyFont="1" applyBorder="1" applyAlignment="1">
      <alignment horizontal="left" vertical="top" wrapText="1"/>
    </xf>
    <xf numFmtId="49" fontId="37" fillId="0" borderId="0" xfId="43" applyNumberFormat="1" applyFont="1" applyFill="1" applyBorder="1" applyAlignment="1" applyProtection="1">
      <alignment horizontal="center" vertical="top"/>
    </xf>
    <xf numFmtId="3" fontId="42" fillId="0" borderId="0" xfId="0" applyNumberFormat="1" applyFont="1" applyBorder="1" applyAlignment="1">
      <alignment horizontal="right" vertical="top" wrapText="1"/>
    </xf>
    <xf numFmtId="0" fontId="0" fillId="0" borderId="0" xfId="0" applyBorder="1" applyAlignment="1">
      <alignment vertical="top"/>
    </xf>
    <xf numFmtId="0" fontId="6" fillId="0" borderId="0" xfId="0" applyFont="1" applyBorder="1" applyAlignment="1">
      <alignment vertical="top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46" fillId="0" borderId="0" xfId="0" applyFont="1" applyAlignment="1">
      <alignment horizontal="center" vertical="top"/>
    </xf>
    <xf numFmtId="0" fontId="47" fillId="0" borderId="0" xfId="0" applyFont="1" applyAlignment="1">
      <alignment horizontal="center" vertical="top"/>
    </xf>
    <xf numFmtId="0" fontId="48" fillId="0" borderId="0" xfId="0" applyFont="1" applyAlignment="1">
      <alignment vertical="top"/>
    </xf>
    <xf numFmtId="0" fontId="47" fillId="0" borderId="0" xfId="0" applyFont="1" applyAlignment="1">
      <alignment horizontal="center"/>
    </xf>
    <xf numFmtId="0" fontId="42" fillId="25" borderId="15" xfId="0" applyFont="1" applyFill="1" applyBorder="1" applyAlignment="1">
      <alignment vertical="top" wrapText="1"/>
    </xf>
    <xf numFmtId="0" fontId="41" fillId="0" borderId="18" xfId="0" applyFont="1" applyBorder="1" applyAlignment="1">
      <alignment horizontal="center" vertical="center" wrapText="1"/>
    </xf>
    <xf numFmtId="2" fontId="41" fillId="0" borderId="0" xfId="0" applyNumberFormat="1" applyFont="1" applyBorder="1" applyAlignment="1">
      <alignment vertical="center" wrapText="1"/>
    </xf>
    <xf numFmtId="0" fontId="49" fillId="0" borderId="0" xfId="0" applyFont="1"/>
    <xf numFmtId="0" fontId="39" fillId="25" borderId="15" xfId="0" applyFont="1" applyFill="1" applyBorder="1" applyAlignment="1">
      <alignment vertical="top" wrapText="1"/>
    </xf>
    <xf numFmtId="0" fontId="39" fillId="25" borderId="15" xfId="0" applyFont="1" applyFill="1" applyBorder="1" applyAlignment="1">
      <alignment horizontal="center" vertical="top" wrapText="1"/>
    </xf>
    <xf numFmtId="49" fontId="41" fillId="0" borderId="15" xfId="0" applyNumberFormat="1" applyFont="1" applyBorder="1" applyAlignment="1">
      <alignment horizontal="center" vertical="top" wrapText="1"/>
    </xf>
    <xf numFmtId="2" fontId="40" fillId="0" borderId="15" xfId="0" applyNumberFormat="1" applyFont="1" applyBorder="1" applyAlignment="1">
      <alignment vertical="center" wrapText="1"/>
    </xf>
    <xf numFmtId="2" fontId="40" fillId="0" borderId="16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2" fontId="41" fillId="25" borderId="15" xfId="0" applyNumberFormat="1" applyFont="1" applyFill="1" applyBorder="1" applyAlignment="1">
      <alignment vertical="top" wrapText="1"/>
    </xf>
    <xf numFmtId="0" fontId="39" fillId="25" borderId="15" xfId="0" applyFont="1" applyFill="1" applyBorder="1" applyAlignment="1">
      <alignment horizontal="left" vertical="top" wrapText="1"/>
    </xf>
    <xf numFmtId="3" fontId="39" fillId="25" borderId="15" xfId="0" applyNumberFormat="1" applyFont="1" applyFill="1" applyBorder="1" applyAlignment="1">
      <alignment horizontal="center" vertical="top" wrapText="1"/>
    </xf>
    <xf numFmtId="3" fontId="42" fillId="25" borderId="15" xfId="0" applyNumberFormat="1" applyFont="1" applyFill="1" applyBorder="1" applyAlignment="1">
      <alignment horizontal="center" vertical="top" wrapText="1"/>
    </xf>
    <xf numFmtId="49" fontId="11" fillId="25" borderId="19" xfId="43" applyNumberFormat="1" applyFont="1" applyFill="1" applyBorder="1" applyAlignment="1" applyProtection="1">
      <alignment horizontal="center" vertical="top"/>
    </xf>
    <xf numFmtId="0" fontId="41" fillId="25" borderId="15" xfId="0" applyFont="1" applyFill="1" applyBorder="1" applyAlignment="1">
      <alignment vertical="top" wrapText="1"/>
    </xf>
    <xf numFmtId="2" fontId="39" fillId="25" borderId="15" xfId="0" applyNumberFormat="1" applyFont="1" applyFill="1" applyBorder="1" applyAlignment="1">
      <alignment vertical="top" wrapText="1"/>
    </xf>
    <xf numFmtId="2" fontId="39" fillId="25" borderId="18" xfId="0" applyNumberFormat="1" applyFont="1" applyFill="1" applyBorder="1" applyAlignment="1">
      <alignment vertical="top" wrapText="1"/>
    </xf>
    <xf numFmtId="3" fontId="39" fillId="25" borderId="0" xfId="0" applyNumberFormat="1" applyFont="1" applyFill="1" applyBorder="1" applyAlignment="1">
      <alignment vertical="center" wrapText="1"/>
    </xf>
    <xf numFmtId="0" fontId="0" fillId="25" borderId="0" xfId="0" applyFill="1"/>
    <xf numFmtId="49" fontId="11" fillId="25" borderId="21" xfId="43" applyNumberFormat="1" applyFont="1" applyFill="1" applyBorder="1" applyAlignment="1" applyProtection="1">
      <alignment horizontal="center" vertical="top"/>
    </xf>
    <xf numFmtId="0" fontId="39" fillId="25" borderId="18" xfId="0" applyFont="1" applyFill="1" applyBorder="1" applyAlignment="1">
      <alignment vertical="center" wrapText="1"/>
    </xf>
    <xf numFmtId="0" fontId="39" fillId="25" borderId="0" xfId="0" applyFont="1" applyFill="1" applyBorder="1" applyAlignment="1">
      <alignment vertical="center" wrapText="1"/>
    </xf>
    <xf numFmtId="2" fontId="6" fillId="25" borderId="15" xfId="0" applyNumberFormat="1" applyFont="1" applyFill="1" applyBorder="1" applyAlignment="1">
      <alignment vertical="top" wrapText="1"/>
    </xf>
    <xf numFmtId="2" fontId="41" fillId="25" borderId="15" xfId="0" applyNumberFormat="1" applyFont="1" applyFill="1" applyBorder="1" applyAlignment="1">
      <alignment vertical="center" wrapText="1"/>
    </xf>
    <xf numFmtId="49" fontId="41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49" fontId="0" fillId="0" borderId="16" xfId="0" applyNumberFormat="1" applyBorder="1"/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3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 vertical="center"/>
    </xf>
    <xf numFmtId="0" fontId="14" fillId="0" borderId="0" xfId="0" applyFont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34" fillId="0" borderId="0" xfId="0" applyFont="1" applyAlignment="1">
      <alignment horizontal="center"/>
    </xf>
    <xf numFmtId="0" fontId="14" fillId="0" borderId="0" xfId="0" applyFont="1" applyAlignment="1">
      <alignment horizontal="left" vertical="top" wrapText="1"/>
    </xf>
    <xf numFmtId="0" fontId="34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justify" vertical="center"/>
    </xf>
    <xf numFmtId="0" fontId="6" fillId="0" borderId="23" xfId="0" applyFont="1" applyBorder="1" applyAlignment="1">
      <alignment horizontal="right" vertical="center"/>
    </xf>
    <xf numFmtId="0" fontId="9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4" fontId="15" fillId="0" borderId="22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wrapText="1"/>
    </xf>
    <xf numFmtId="0" fontId="4" fillId="0" borderId="1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36" fillId="0" borderId="0" xfId="0" applyFont="1" applyAlignment="1">
      <alignment horizontal="right"/>
    </xf>
    <xf numFmtId="0" fontId="3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40" fillId="0" borderId="11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10" fillId="0" borderId="0" xfId="43" applyFont="1" applyBorder="1" applyAlignment="1">
      <alignment horizontal="left" vertical="center" wrapText="1"/>
    </xf>
    <xf numFmtId="0" fontId="40" fillId="0" borderId="0" xfId="0" applyFont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45" fillId="0" borderId="15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top" wrapText="1"/>
    </xf>
    <xf numFmtId="0" fontId="45" fillId="0" borderId="22" xfId="0" applyFont="1" applyBorder="1" applyAlignment="1">
      <alignment horizontal="center" vertical="top" wrapText="1"/>
    </xf>
    <xf numFmtId="0" fontId="45" fillId="0" borderId="15" xfId="0" applyFont="1" applyFill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top" wrapText="1"/>
    </xf>
    <xf numFmtId="0" fontId="45" fillId="0" borderId="15" xfId="0" applyFont="1" applyBorder="1" applyAlignment="1">
      <alignment horizontal="center" vertical="top" wrapText="1"/>
    </xf>
    <xf numFmtId="0" fontId="47" fillId="0" borderId="0" xfId="0" applyFont="1" applyAlignment="1">
      <alignment horizontal="left" vertical="top"/>
    </xf>
    <xf numFmtId="0" fontId="45" fillId="0" borderId="18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39" fillId="0" borderId="15" xfId="42" applyFont="1" applyBorder="1" applyAlignment="1" applyProtection="1">
      <alignment horizontal="center" vertical="center" wrapText="1"/>
    </xf>
    <xf numFmtId="0" fontId="38" fillId="0" borderId="0" xfId="0" applyFont="1" applyAlignment="1">
      <alignment horizontal="left" vertical="top" wrapText="1"/>
    </xf>
    <xf numFmtId="0" fontId="47" fillId="0" borderId="0" xfId="0" applyFont="1" applyAlignment="1">
      <alignment horizontal="left"/>
    </xf>
    <xf numFmtId="0" fontId="39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Border="1" applyAlignment="1">
      <alignment horizontal="left" vertical="top"/>
    </xf>
    <xf numFmtId="0" fontId="46" fillId="0" borderId="0" xfId="0" applyFont="1" applyAlignment="1">
      <alignment horizontal="left" vertical="top"/>
    </xf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Гиперссылка" xfId="42" builtinId="8"/>
    <cellStyle name="Обычный" xfId="0" builtinId="0"/>
    <cellStyle name="Обычный 2" xfId="4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consultantplus://offline/ref=A838EAF4F13EB3117D883A28E84608CF8C3C208805DC1F61ECDEC10141I1w4K" TargetMode="External"/><Relationship Id="rId1" Type="http://schemas.openxmlformats.org/officeDocument/2006/relationships/hyperlink" Target="consultantplus://offline/ref=A838EAF4F13EB3117D883A28E84608CF8C3C208F02DA1F61ECDEC10141I1w4K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"/>
  <sheetViews>
    <sheetView tabSelected="1" zoomScale="75" workbookViewId="0">
      <selection activeCell="A10" sqref="A10:N10"/>
    </sheetView>
  </sheetViews>
  <sheetFormatPr defaultRowHeight="12.75"/>
  <cols>
    <col min="1" max="1" width="38.28515625" style="17" customWidth="1"/>
    <col min="2" max="4" width="0" style="17" hidden="1" customWidth="1"/>
    <col min="5" max="5" width="9.5703125" style="17" hidden="1" customWidth="1"/>
    <col min="6" max="9" width="9.5703125" style="17" customWidth="1"/>
    <col min="10" max="10" width="14.140625" style="17" customWidth="1"/>
    <col min="11" max="11" width="10.7109375" style="17" customWidth="1"/>
    <col min="12" max="12" width="9.140625" style="17"/>
    <col min="13" max="13" width="6.7109375" style="17" customWidth="1"/>
    <col min="14" max="14" width="15.28515625" style="17" customWidth="1"/>
    <col min="15" max="16384" width="9.140625" style="17"/>
  </cols>
  <sheetData>
    <row r="1" spans="1:14" ht="46.5" customHeight="1"/>
    <row r="2" spans="1:14" ht="21" customHeight="1">
      <c r="A2" s="15" t="s">
        <v>0</v>
      </c>
      <c r="B2" s="16"/>
      <c r="C2" s="16"/>
      <c r="D2" s="16"/>
      <c r="K2" s="184" t="s">
        <v>1</v>
      </c>
      <c r="L2" s="184"/>
      <c r="M2" s="184"/>
      <c r="N2" s="184"/>
    </row>
    <row r="3" spans="1:14" ht="34.5" customHeight="1">
      <c r="A3" s="190" t="s">
        <v>215</v>
      </c>
      <c r="B3" s="190"/>
      <c r="C3" s="190"/>
      <c r="D3" s="190"/>
      <c r="K3" s="192" t="s">
        <v>2</v>
      </c>
      <c r="L3" s="192"/>
      <c r="M3" s="192"/>
      <c r="N3" s="192"/>
    </row>
    <row r="4" spans="1:14" ht="12.75" customHeight="1">
      <c r="A4" s="16"/>
      <c r="B4" s="16"/>
      <c r="C4" s="16"/>
      <c r="D4" s="16"/>
      <c r="K4" s="186" t="s">
        <v>210</v>
      </c>
      <c r="L4" s="186"/>
      <c r="M4" s="186"/>
      <c r="N4" s="186"/>
    </row>
    <row r="5" spans="1:14" ht="20.25" customHeight="1">
      <c r="A5" s="16" t="s">
        <v>209</v>
      </c>
      <c r="B5" s="16"/>
      <c r="C5" s="16"/>
      <c r="D5" s="16"/>
      <c r="K5" s="186"/>
      <c r="L5" s="186"/>
      <c r="M5" s="186"/>
      <c r="N5" s="186"/>
    </row>
    <row r="6" spans="1:14" ht="23.25" customHeight="1">
      <c r="A6" s="16" t="s">
        <v>146</v>
      </c>
      <c r="B6" s="16"/>
      <c r="C6" s="16"/>
      <c r="D6" s="16"/>
      <c r="K6" s="186" t="s">
        <v>217</v>
      </c>
      <c r="L6" s="186"/>
      <c r="M6" s="186"/>
      <c r="N6" s="186"/>
    </row>
    <row r="7" spans="1:14" ht="12.75" customHeight="1">
      <c r="K7" s="195" t="s">
        <v>180</v>
      </c>
      <c r="L7" s="195"/>
      <c r="M7" s="195"/>
      <c r="N7" s="195"/>
    </row>
    <row r="9" spans="1:14" ht="65.25" customHeight="1"/>
    <row r="10" spans="1:14" ht="73.5" customHeight="1">
      <c r="A10" s="191" t="s">
        <v>211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</row>
    <row r="11" spans="1:14" ht="24" customHeight="1">
      <c r="A11" s="189" t="s">
        <v>212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</row>
    <row r="12" spans="1:14" ht="32.25" customHeight="1" thickBot="1">
      <c r="A12" s="1"/>
      <c r="B12" s="188"/>
      <c r="C12" s="188"/>
      <c r="D12" s="188"/>
      <c r="E12" s="188"/>
      <c r="F12" s="188"/>
      <c r="G12" s="188"/>
      <c r="H12" s="188"/>
      <c r="I12" s="188"/>
      <c r="J12" s="188"/>
      <c r="K12" s="2"/>
      <c r="L12" s="32"/>
      <c r="M12" s="32"/>
      <c r="N12" s="34" t="s">
        <v>5</v>
      </c>
    </row>
    <row r="13" spans="1:14" ht="35.25" customHeight="1">
      <c r="A13" s="196" t="s">
        <v>3</v>
      </c>
      <c r="B13" s="196"/>
      <c r="C13" s="196"/>
      <c r="D13" s="196"/>
      <c r="E13" s="196"/>
      <c r="F13" s="196"/>
      <c r="G13" s="200" t="s">
        <v>139</v>
      </c>
      <c r="H13" s="200"/>
      <c r="I13" s="200"/>
      <c r="J13" s="200"/>
      <c r="K13" s="200"/>
      <c r="L13" s="185"/>
      <c r="M13" s="185"/>
      <c r="N13" s="37"/>
    </row>
    <row r="14" spans="1:14" ht="30" customHeight="1">
      <c r="A14" s="69" t="s">
        <v>130</v>
      </c>
      <c r="B14" s="69"/>
      <c r="C14" s="69"/>
      <c r="D14" s="69"/>
      <c r="E14" s="69"/>
      <c r="F14" s="69"/>
      <c r="G14" s="187" t="s">
        <v>174</v>
      </c>
      <c r="H14" s="187"/>
      <c r="I14" s="187"/>
      <c r="J14" s="187"/>
      <c r="K14" s="187"/>
      <c r="L14" s="68"/>
      <c r="M14" s="68"/>
      <c r="N14" s="70"/>
    </row>
    <row r="15" spans="1:14" ht="22.5" customHeight="1">
      <c r="A15" s="197" t="s">
        <v>4</v>
      </c>
      <c r="B15" s="197"/>
      <c r="C15" s="197"/>
      <c r="D15" s="197"/>
      <c r="E15" s="197"/>
      <c r="F15" s="197"/>
      <c r="G15" s="201" t="s">
        <v>141</v>
      </c>
      <c r="H15" s="201"/>
      <c r="I15" s="201"/>
      <c r="J15" s="201"/>
      <c r="K15" s="201"/>
      <c r="L15" s="185"/>
      <c r="M15" s="185"/>
      <c r="N15" s="38"/>
    </row>
    <row r="16" spans="1:14" ht="18" customHeight="1">
      <c r="A16" s="197"/>
      <c r="B16" s="197"/>
      <c r="C16" s="197"/>
      <c r="D16" s="197"/>
      <c r="E16" s="197"/>
      <c r="F16" s="197"/>
      <c r="G16" s="202"/>
      <c r="H16" s="202"/>
      <c r="I16" s="202"/>
      <c r="J16" s="202"/>
      <c r="K16" s="202"/>
      <c r="N16" s="35"/>
    </row>
    <row r="17" spans="1:14" ht="18" customHeight="1">
      <c r="A17" s="197"/>
      <c r="B17" s="197"/>
      <c r="C17" s="197"/>
      <c r="D17" s="197"/>
      <c r="E17" s="197"/>
      <c r="F17" s="197"/>
      <c r="G17" s="203"/>
      <c r="H17" s="203"/>
      <c r="I17" s="203"/>
      <c r="J17" s="203"/>
      <c r="K17" s="203"/>
      <c r="L17" s="185"/>
      <c r="M17" s="194"/>
      <c r="N17" s="35"/>
    </row>
    <row r="18" spans="1:14" ht="17.25" customHeight="1">
      <c r="A18" s="197" t="s">
        <v>7</v>
      </c>
      <c r="B18" s="197"/>
      <c r="C18" s="197"/>
      <c r="D18" s="197"/>
      <c r="E18" s="197"/>
      <c r="F18" s="197"/>
      <c r="G18" s="204" t="s">
        <v>140</v>
      </c>
      <c r="H18" s="204"/>
      <c r="I18" s="204"/>
      <c r="J18" s="204"/>
      <c r="K18" s="204"/>
      <c r="L18" s="185"/>
      <c r="M18" s="185"/>
      <c r="N18" s="35"/>
    </row>
    <row r="19" spans="1:14" ht="22.5" customHeight="1">
      <c r="A19" s="197"/>
      <c r="B19" s="197"/>
      <c r="C19" s="197"/>
      <c r="D19" s="197"/>
      <c r="E19" s="197"/>
      <c r="F19" s="197"/>
      <c r="G19" s="205"/>
      <c r="H19" s="205"/>
      <c r="I19" s="205"/>
      <c r="J19" s="205"/>
      <c r="K19" s="205"/>
      <c r="L19" s="185"/>
      <c r="M19" s="185"/>
      <c r="N19" s="35"/>
    </row>
    <row r="20" spans="1:14" ht="20.25">
      <c r="A20" s="193" t="s">
        <v>8</v>
      </c>
      <c r="B20" s="193"/>
      <c r="C20" s="193"/>
      <c r="D20" s="193"/>
      <c r="E20" s="193"/>
      <c r="F20" s="193"/>
      <c r="G20" s="199">
        <v>7220003137</v>
      </c>
      <c r="H20" s="199"/>
      <c r="I20" s="199"/>
      <c r="J20" s="199"/>
      <c r="K20" s="199"/>
      <c r="L20" s="198"/>
      <c r="M20" s="198"/>
      <c r="N20" s="35"/>
    </row>
    <row r="21" spans="1:14" ht="20.25">
      <c r="A21" s="193" t="s">
        <v>9</v>
      </c>
      <c r="B21" s="193"/>
      <c r="C21" s="193"/>
      <c r="D21" s="193"/>
      <c r="E21" s="193"/>
      <c r="F21" s="193"/>
      <c r="G21" s="199">
        <v>722001001</v>
      </c>
      <c r="H21" s="199"/>
      <c r="I21" s="199"/>
      <c r="J21" s="199"/>
      <c r="K21" s="199"/>
      <c r="N21" s="35"/>
    </row>
    <row r="22" spans="1:14" ht="18.75" customHeight="1">
      <c r="A22" s="193" t="s">
        <v>29</v>
      </c>
      <c r="B22" s="193"/>
      <c r="C22" s="193"/>
      <c r="D22" s="193"/>
      <c r="E22" s="193"/>
      <c r="F22" s="193"/>
      <c r="G22" s="207" t="s">
        <v>44</v>
      </c>
      <c r="H22" s="207"/>
      <c r="I22" s="207"/>
      <c r="J22" s="207"/>
      <c r="K22" s="207"/>
      <c r="L22" s="185" t="s">
        <v>6</v>
      </c>
      <c r="M22" s="185"/>
      <c r="N22" s="36">
        <v>383</v>
      </c>
    </row>
    <row r="23" spans="1:14" ht="20.25">
      <c r="A23" s="193" t="s">
        <v>35</v>
      </c>
      <c r="B23" s="193"/>
      <c r="C23" s="193"/>
      <c r="D23" s="193"/>
      <c r="E23" s="193"/>
      <c r="F23" s="193"/>
      <c r="G23" s="206">
        <v>43109</v>
      </c>
      <c r="H23" s="199"/>
      <c r="I23" s="199"/>
      <c r="J23" s="199"/>
      <c r="K23" s="199"/>
    </row>
  </sheetData>
  <mergeCells count="32">
    <mergeCell ref="A23:F23"/>
    <mergeCell ref="G23:K23"/>
    <mergeCell ref="G21:K21"/>
    <mergeCell ref="L22:M22"/>
    <mergeCell ref="G22:K22"/>
    <mergeCell ref="A22:F22"/>
    <mergeCell ref="A21:F21"/>
    <mergeCell ref="A20:F20"/>
    <mergeCell ref="L17:M17"/>
    <mergeCell ref="K7:N7"/>
    <mergeCell ref="A13:F13"/>
    <mergeCell ref="A18:F19"/>
    <mergeCell ref="A15:F17"/>
    <mergeCell ref="L20:M20"/>
    <mergeCell ref="G20:K20"/>
    <mergeCell ref="L18:M18"/>
    <mergeCell ref="G13:K13"/>
    <mergeCell ref="G15:K17"/>
    <mergeCell ref="L13:M13"/>
    <mergeCell ref="G18:K19"/>
    <mergeCell ref="L19:M19"/>
    <mergeCell ref="K2:N2"/>
    <mergeCell ref="L15:M15"/>
    <mergeCell ref="K6:N6"/>
    <mergeCell ref="G14:K14"/>
    <mergeCell ref="B12:J12"/>
    <mergeCell ref="A11:N11"/>
    <mergeCell ref="A3:D3"/>
    <mergeCell ref="A10:N10"/>
    <mergeCell ref="K3:N3"/>
    <mergeCell ref="K4:N4"/>
    <mergeCell ref="K5:N5"/>
  </mergeCells>
  <phoneticPr fontId="2" type="noConversion"/>
  <pageMargins left="0.55118110236220474" right="0.55118110236220474" top="0.31496062992125984" bottom="0.98425196850393704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K35"/>
  <sheetViews>
    <sheetView topLeftCell="A16" zoomScale="75" workbookViewId="0">
      <selection activeCell="F12" sqref="F12"/>
    </sheetView>
  </sheetViews>
  <sheetFormatPr defaultRowHeight="12.75"/>
  <cols>
    <col min="1" max="1" width="9.140625" style="17"/>
    <col min="2" max="2" width="65.7109375" style="17" customWidth="1"/>
    <col min="3" max="3" width="68.7109375" style="17" customWidth="1"/>
    <col min="4" max="4" width="0.42578125" style="17" hidden="1" customWidth="1"/>
    <col min="5" max="5" width="0.28515625" style="17" hidden="1" customWidth="1"/>
    <col min="6" max="6" width="31" style="17" customWidth="1"/>
    <col min="7" max="7" width="14.140625" style="17" customWidth="1"/>
    <col min="8" max="8" width="10.7109375" style="17" customWidth="1"/>
    <col min="9" max="9" width="9.140625" style="17"/>
    <col min="10" max="10" width="6.7109375" style="17" customWidth="1"/>
    <col min="11" max="11" width="15.28515625" style="17" customWidth="1"/>
    <col min="12" max="16384" width="9.140625" style="17"/>
  </cols>
  <sheetData>
    <row r="3" spans="1:11" ht="39" customHeight="1">
      <c r="C3" s="212" t="s">
        <v>67</v>
      </c>
      <c r="D3" s="212"/>
      <c r="E3" s="212"/>
      <c r="F3" s="212"/>
    </row>
    <row r="4" spans="1:11" ht="49.5" customHeight="1">
      <c r="A4" s="213" t="s">
        <v>46</v>
      </c>
      <c r="B4" s="213"/>
      <c r="C4" s="213"/>
      <c r="D4" s="213"/>
      <c r="E4" s="213"/>
      <c r="F4" s="213"/>
      <c r="H4" s="21"/>
      <c r="I4" s="21"/>
      <c r="J4" s="21"/>
      <c r="K4" s="21"/>
    </row>
    <row r="5" spans="1:11" ht="37.5" customHeight="1">
      <c r="A5" s="211" t="s">
        <v>142</v>
      </c>
      <c r="B5" s="211"/>
      <c r="C5" s="211"/>
      <c r="D5" s="211"/>
      <c r="E5" s="211"/>
      <c r="F5" s="211"/>
      <c r="H5" s="21"/>
      <c r="I5" s="21"/>
      <c r="J5" s="21"/>
      <c r="K5" s="21"/>
    </row>
    <row r="6" spans="1:11" ht="37.5" customHeight="1">
      <c r="A6" s="209" t="s">
        <v>30</v>
      </c>
      <c r="B6" s="210"/>
      <c r="C6" s="210"/>
      <c r="D6" s="210"/>
      <c r="E6" s="210"/>
      <c r="F6" s="210"/>
      <c r="H6" s="21"/>
      <c r="I6" s="21"/>
      <c r="J6" s="21"/>
      <c r="K6" s="21"/>
    </row>
    <row r="7" spans="1:11" ht="22.5" customHeight="1">
      <c r="A7" s="214"/>
      <c r="B7" s="214"/>
      <c r="C7" s="214"/>
      <c r="D7" s="214"/>
      <c r="E7" s="214"/>
      <c r="F7" s="214"/>
      <c r="H7" s="21"/>
      <c r="I7" s="21"/>
      <c r="J7" s="21"/>
      <c r="K7" s="21"/>
    </row>
    <row r="8" spans="1:11" s="32" customFormat="1" ht="45.75" customHeight="1">
      <c r="A8" s="64" t="s">
        <v>11</v>
      </c>
      <c r="B8" s="64" t="s">
        <v>20</v>
      </c>
      <c r="C8" s="208" t="s">
        <v>21</v>
      </c>
      <c r="D8" s="208"/>
      <c r="E8" s="208"/>
      <c r="F8" s="64" t="s">
        <v>22</v>
      </c>
      <c r="H8" s="33"/>
      <c r="I8" s="33"/>
      <c r="J8" s="33"/>
      <c r="K8" s="33"/>
    </row>
    <row r="9" spans="1:11" ht="90">
      <c r="A9" s="64" t="s">
        <v>12</v>
      </c>
      <c r="B9" s="65" t="s">
        <v>32</v>
      </c>
      <c r="C9" s="82" t="s">
        <v>151</v>
      </c>
      <c r="D9" s="66"/>
      <c r="E9" s="66"/>
      <c r="F9" s="64" t="s">
        <v>16</v>
      </c>
      <c r="G9" s="44"/>
      <c r="H9" s="21"/>
      <c r="I9" s="21"/>
      <c r="J9" s="21"/>
      <c r="K9" s="21"/>
    </row>
    <row r="10" spans="1:11" ht="72">
      <c r="A10" s="64" t="s">
        <v>13</v>
      </c>
      <c r="B10" s="65" t="s">
        <v>33</v>
      </c>
      <c r="C10" s="82" t="s">
        <v>152</v>
      </c>
      <c r="D10" s="66"/>
      <c r="E10" s="66"/>
      <c r="F10" s="64" t="s">
        <v>16</v>
      </c>
      <c r="G10"/>
      <c r="H10" s="21"/>
      <c r="I10" s="21"/>
      <c r="J10" s="21"/>
      <c r="K10" s="21"/>
    </row>
    <row r="11" spans="1:11" ht="108">
      <c r="A11" s="64" t="s">
        <v>14</v>
      </c>
      <c r="B11" s="65" t="s">
        <v>47</v>
      </c>
      <c r="C11" s="82" t="s">
        <v>153</v>
      </c>
      <c r="D11" s="82"/>
      <c r="E11" s="82"/>
      <c r="F11" s="64" t="s">
        <v>16</v>
      </c>
      <c r="G11" s="81"/>
      <c r="H11" s="81"/>
      <c r="I11" s="81"/>
      <c r="J11" s="81"/>
      <c r="K11" s="21"/>
    </row>
    <row r="12" spans="1:11" ht="54">
      <c r="A12" s="64" t="s">
        <v>18</v>
      </c>
      <c r="B12" s="65" t="s">
        <v>34</v>
      </c>
      <c r="C12" s="208" t="s">
        <v>16</v>
      </c>
      <c r="D12" s="208"/>
      <c r="E12" s="208"/>
      <c r="F12" s="67"/>
      <c r="H12" s="21"/>
      <c r="I12" s="21"/>
      <c r="J12" s="21"/>
      <c r="K12" s="21"/>
    </row>
    <row r="13" spans="1:11" ht="36">
      <c r="A13" s="64" t="s">
        <v>23</v>
      </c>
      <c r="B13" s="65" t="s">
        <v>36</v>
      </c>
      <c r="C13" s="208" t="s">
        <v>16</v>
      </c>
      <c r="D13" s="208"/>
      <c r="E13" s="208"/>
      <c r="F13" s="67"/>
      <c r="H13" s="21"/>
      <c r="I13" s="21"/>
      <c r="J13" s="21"/>
      <c r="K13" s="21"/>
    </row>
    <row r="14" spans="1:11" ht="54">
      <c r="A14" s="64" t="s">
        <v>24</v>
      </c>
      <c r="B14" s="65" t="s">
        <v>49</v>
      </c>
      <c r="C14" s="208" t="s">
        <v>16</v>
      </c>
      <c r="D14" s="208"/>
      <c r="E14" s="208"/>
      <c r="F14" s="64" t="s">
        <v>16</v>
      </c>
      <c r="H14" s="21"/>
      <c r="I14" s="21"/>
      <c r="J14" s="21"/>
      <c r="K14" s="21"/>
    </row>
    <row r="15" spans="1:11" ht="54">
      <c r="A15" s="64" t="s">
        <v>25</v>
      </c>
      <c r="B15" s="65" t="s">
        <v>48</v>
      </c>
      <c r="C15" s="208" t="s">
        <v>16</v>
      </c>
      <c r="D15" s="208"/>
      <c r="E15" s="208"/>
      <c r="F15" s="64" t="s">
        <v>16</v>
      </c>
      <c r="H15" s="21"/>
      <c r="I15" s="21"/>
      <c r="J15" s="21"/>
      <c r="K15" s="21"/>
    </row>
    <row r="16" spans="1:11" ht="54">
      <c r="A16" s="64" t="s">
        <v>19</v>
      </c>
      <c r="B16" s="65" t="s">
        <v>28</v>
      </c>
      <c r="C16" s="208" t="s">
        <v>16</v>
      </c>
      <c r="D16" s="208"/>
      <c r="E16" s="208"/>
      <c r="F16" s="67"/>
      <c r="H16" s="21"/>
      <c r="I16" s="21"/>
      <c r="J16" s="21"/>
      <c r="K16" s="21"/>
    </row>
    <row r="17" spans="1:11" ht="36">
      <c r="A17" s="64" t="s">
        <v>26</v>
      </c>
      <c r="B17" s="65" t="s">
        <v>27</v>
      </c>
      <c r="C17" s="208" t="s">
        <v>16</v>
      </c>
      <c r="D17" s="208"/>
      <c r="E17" s="208"/>
      <c r="F17" s="67"/>
      <c r="H17" s="21"/>
      <c r="I17" s="21"/>
      <c r="J17" s="21"/>
      <c r="K17" s="21"/>
    </row>
    <row r="18" spans="1:11" ht="16.5" customHeight="1">
      <c r="A18" s="12"/>
      <c r="B18" s="13"/>
      <c r="C18" s="22"/>
      <c r="D18" s="22"/>
      <c r="E18" s="22"/>
      <c r="H18" s="21"/>
      <c r="I18" s="21"/>
      <c r="J18" s="21"/>
      <c r="K18" s="21"/>
    </row>
    <row r="19" spans="1:11" ht="21.75" customHeight="1">
      <c r="A19" s="12"/>
      <c r="B19" s="13"/>
      <c r="C19" s="22"/>
      <c r="D19" s="22"/>
      <c r="E19" s="22"/>
      <c r="H19" s="21"/>
      <c r="I19" s="21"/>
      <c r="J19" s="21"/>
      <c r="K19" s="21"/>
    </row>
    <row r="20" spans="1:11" ht="24.75" customHeight="1">
      <c r="B20" s="75" t="s">
        <v>143</v>
      </c>
      <c r="C20" s="10"/>
      <c r="D20" s="23"/>
      <c r="E20" s="23"/>
      <c r="F20" s="19"/>
    </row>
    <row r="21" spans="1:11" ht="31.5" hidden="1" customHeight="1">
      <c r="B21" s="10"/>
      <c r="C21" s="23"/>
      <c r="D21" s="23"/>
      <c r="E21" s="9" t="s">
        <v>10</v>
      </c>
      <c r="F21" s="16"/>
    </row>
    <row r="22" spans="1:11" ht="5.25" hidden="1" customHeight="1">
      <c r="B22" s="10"/>
      <c r="C22" s="6"/>
      <c r="D22" s="6"/>
      <c r="E22" s="23"/>
      <c r="F22" s="16"/>
      <c r="G22" s="4"/>
      <c r="H22" s="4"/>
      <c r="I22" s="4"/>
      <c r="J22" s="4"/>
      <c r="K22" s="4"/>
    </row>
    <row r="23" spans="1:11" ht="20.25">
      <c r="B23" s="10"/>
      <c r="C23" s="13"/>
      <c r="D23" s="13"/>
      <c r="E23" s="9"/>
      <c r="F23" s="4"/>
      <c r="G23" s="24"/>
      <c r="H23" s="24"/>
      <c r="I23" s="24"/>
      <c r="J23" s="24"/>
      <c r="K23" s="24"/>
    </row>
    <row r="24" spans="1:11" ht="32.25" customHeight="1">
      <c r="B24" s="14"/>
      <c r="C24" s="7"/>
      <c r="D24" s="7"/>
      <c r="E24" s="7"/>
      <c r="F24" s="24"/>
      <c r="G24" s="5"/>
      <c r="H24" s="2"/>
      <c r="I24" s="25"/>
      <c r="J24" s="25"/>
      <c r="K24" s="26"/>
    </row>
    <row r="25" spans="1:11" ht="18.75" customHeight="1">
      <c r="B25" s="7"/>
      <c r="C25" s="8"/>
      <c r="D25" s="8"/>
      <c r="E25" s="8"/>
      <c r="F25" s="5"/>
      <c r="G25" s="1"/>
      <c r="H25" s="3"/>
      <c r="I25" s="25"/>
      <c r="J25" s="25"/>
      <c r="K25" s="25"/>
    </row>
    <row r="26" spans="1:11" ht="22.5" customHeight="1">
      <c r="B26" s="7"/>
      <c r="C26" s="7"/>
      <c r="D26" s="7"/>
      <c r="E26" s="7"/>
      <c r="F26" s="1"/>
      <c r="G26" s="1"/>
      <c r="H26" s="3"/>
      <c r="I26" s="25"/>
      <c r="J26" s="25"/>
      <c r="K26" s="25"/>
    </row>
    <row r="27" spans="1:11" ht="18" customHeight="1">
      <c r="B27" s="27"/>
      <c r="C27" s="27"/>
      <c r="D27" s="28"/>
      <c r="E27" s="28"/>
      <c r="F27" s="29"/>
      <c r="G27" s="29"/>
      <c r="H27" s="29"/>
      <c r="I27" s="29"/>
      <c r="J27" s="29"/>
      <c r="K27" s="29"/>
    </row>
    <row r="28" spans="1:11" ht="18" customHeight="1">
      <c r="B28" s="27"/>
      <c r="C28" s="27"/>
      <c r="D28" s="1"/>
      <c r="E28" s="1"/>
      <c r="F28" s="1"/>
      <c r="G28" s="1"/>
      <c r="H28" s="1"/>
      <c r="I28" s="25"/>
      <c r="J28" s="25"/>
      <c r="K28" s="29"/>
    </row>
    <row r="29" spans="1:11" ht="17.25" customHeight="1">
      <c r="B29" s="27"/>
      <c r="C29" s="27"/>
      <c r="D29" s="28"/>
      <c r="E29" s="28"/>
      <c r="F29" s="29"/>
      <c r="G29" s="29"/>
      <c r="H29" s="29"/>
      <c r="I29" s="25"/>
      <c r="J29" s="25"/>
      <c r="K29" s="29"/>
    </row>
    <row r="30" spans="1:11" ht="18" customHeight="1">
      <c r="B30" s="27"/>
      <c r="C30" s="27"/>
      <c r="D30" s="1"/>
      <c r="E30" s="1"/>
      <c r="F30" s="1"/>
      <c r="G30" s="1"/>
      <c r="H30" s="1"/>
      <c r="I30" s="25"/>
      <c r="J30" s="25"/>
      <c r="K30" s="29"/>
    </row>
    <row r="31" spans="1:11" ht="18">
      <c r="B31" s="27"/>
      <c r="C31" s="27"/>
      <c r="D31" s="1"/>
      <c r="E31" s="1"/>
      <c r="F31" s="1"/>
      <c r="G31" s="1"/>
      <c r="H31" s="1"/>
      <c r="I31" s="25"/>
      <c r="J31" s="25"/>
      <c r="K31" s="29"/>
    </row>
    <row r="32" spans="1:11" ht="18">
      <c r="B32" s="27"/>
      <c r="C32" s="27"/>
      <c r="D32" s="1"/>
      <c r="E32" s="1"/>
      <c r="F32" s="1"/>
      <c r="G32" s="1"/>
      <c r="H32" s="1"/>
      <c r="I32" s="29"/>
      <c r="J32" s="29"/>
      <c r="K32" s="29"/>
    </row>
    <row r="33" spans="2:11" ht="18.75" customHeight="1">
      <c r="B33" s="27"/>
      <c r="C33" s="27"/>
      <c r="D33" s="1"/>
      <c r="E33" s="1"/>
      <c r="F33" s="1"/>
      <c r="G33" s="1"/>
      <c r="H33" s="1"/>
      <c r="I33" s="25"/>
      <c r="J33" s="25"/>
      <c r="K33" s="30"/>
    </row>
    <row r="34" spans="2:11" ht="18">
      <c r="B34" s="31"/>
      <c r="C34" s="29"/>
      <c r="D34" s="29"/>
      <c r="E34" s="29"/>
      <c r="F34" s="29"/>
      <c r="G34" s="29"/>
      <c r="H34" s="29"/>
      <c r="I34" s="29"/>
      <c r="J34" s="29"/>
      <c r="K34" s="29"/>
    </row>
    <row r="35" spans="2:11">
      <c r="B35" s="29"/>
      <c r="C35" s="29"/>
      <c r="D35" s="29"/>
      <c r="E35" s="29"/>
      <c r="F35" s="29"/>
      <c r="G35" s="29"/>
      <c r="H35" s="29"/>
      <c r="I35" s="29"/>
      <c r="J35" s="29"/>
      <c r="K35" s="29"/>
    </row>
  </sheetData>
  <mergeCells count="12">
    <mergeCell ref="A6:F6"/>
    <mergeCell ref="A5:F5"/>
    <mergeCell ref="C3:F3"/>
    <mergeCell ref="A4:F4"/>
    <mergeCell ref="A7:F7"/>
    <mergeCell ref="C17:E17"/>
    <mergeCell ref="C8:E8"/>
    <mergeCell ref="C12:E12"/>
    <mergeCell ref="C16:E16"/>
    <mergeCell ref="C15:E15"/>
    <mergeCell ref="C13:E13"/>
    <mergeCell ref="C14:E14"/>
  </mergeCells>
  <phoneticPr fontId="2" type="noConversion"/>
  <pageMargins left="0.35" right="0.17" top="0.31" bottom="0.98425196850393704" header="0.51181102362204722" footer="0.51181102362204722"/>
  <pageSetup paperSize="9"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7"/>
  <sheetViews>
    <sheetView view="pageBreakPreview" zoomScaleSheetLayoutView="100" workbookViewId="0">
      <selection activeCell="F21" sqref="F21"/>
    </sheetView>
  </sheetViews>
  <sheetFormatPr defaultRowHeight="18"/>
  <cols>
    <col min="1" max="1" width="5.85546875" style="52" customWidth="1"/>
    <col min="2" max="2" width="70" style="44" customWidth="1"/>
    <col min="3" max="3" width="15.42578125" style="44" customWidth="1"/>
    <col min="4" max="16384" width="9.140625" style="44"/>
  </cols>
  <sheetData>
    <row r="1" spans="1:3">
      <c r="A1" s="218" t="s">
        <v>50</v>
      </c>
      <c r="B1" s="218"/>
      <c r="C1" s="218"/>
    </row>
    <row r="2" spans="1:3">
      <c r="A2" s="53"/>
    </row>
    <row r="3" spans="1:3">
      <c r="A3" s="219" t="s">
        <v>68</v>
      </c>
      <c r="B3" s="219"/>
      <c r="C3" s="219"/>
    </row>
    <row r="4" spans="1:3">
      <c r="A4" s="219" t="s">
        <v>181</v>
      </c>
      <c r="B4" s="219"/>
      <c r="C4" s="219"/>
    </row>
    <row r="5" spans="1:3">
      <c r="A5" s="219" t="s">
        <v>69</v>
      </c>
      <c r="B5" s="219"/>
      <c r="C5" s="219"/>
    </row>
    <row r="6" spans="1:3">
      <c r="A6" s="53"/>
    </row>
    <row r="7" spans="1:3" ht="36">
      <c r="A7" s="45" t="s">
        <v>51</v>
      </c>
      <c r="B7" s="45" t="s">
        <v>37</v>
      </c>
      <c r="C7" s="45" t="s">
        <v>52</v>
      </c>
    </row>
    <row r="8" spans="1:3">
      <c r="A8" s="45">
        <v>1</v>
      </c>
      <c r="B8" s="45">
        <v>2</v>
      </c>
      <c r="C8" s="45">
        <v>3</v>
      </c>
    </row>
    <row r="9" spans="1:3">
      <c r="A9" s="45">
        <v>1</v>
      </c>
      <c r="B9" s="46" t="s">
        <v>53</v>
      </c>
      <c r="C9" s="157"/>
    </row>
    <row r="10" spans="1:3">
      <c r="A10" s="215"/>
      <c r="B10" s="47" t="s">
        <v>39</v>
      </c>
      <c r="C10" s="48"/>
    </row>
    <row r="11" spans="1:3">
      <c r="A11" s="216"/>
      <c r="B11" s="46" t="s">
        <v>54</v>
      </c>
      <c r="C11" s="158"/>
    </row>
    <row r="12" spans="1:3">
      <c r="A12" s="215"/>
      <c r="B12" s="50" t="s">
        <v>15</v>
      </c>
      <c r="C12" s="48"/>
    </row>
    <row r="13" spans="1:3">
      <c r="A13" s="216"/>
      <c r="B13" s="50" t="s">
        <v>55</v>
      </c>
      <c r="C13" s="49"/>
    </row>
    <row r="14" spans="1:3">
      <c r="A14" s="45"/>
      <c r="B14" s="46" t="s">
        <v>56</v>
      </c>
      <c r="C14" s="46"/>
    </row>
    <row r="15" spans="1:3">
      <c r="A15" s="215"/>
      <c r="B15" s="50" t="s">
        <v>15</v>
      </c>
      <c r="C15" s="48"/>
    </row>
    <row r="16" spans="1:3">
      <c r="A16" s="216"/>
      <c r="B16" s="50" t="s">
        <v>55</v>
      </c>
      <c r="C16" s="49"/>
    </row>
    <row r="17" spans="1:3">
      <c r="A17" s="45"/>
      <c r="B17" s="46" t="s">
        <v>175</v>
      </c>
      <c r="C17" s="46"/>
    </row>
    <row r="18" spans="1:3">
      <c r="A18" s="215"/>
      <c r="B18" s="50" t="s">
        <v>15</v>
      </c>
      <c r="C18" s="48"/>
    </row>
    <row r="19" spans="1:3">
      <c r="A19" s="216"/>
      <c r="B19" s="50" t="s">
        <v>55</v>
      </c>
      <c r="C19" s="49"/>
    </row>
    <row r="20" spans="1:3">
      <c r="A20" s="45">
        <v>2</v>
      </c>
      <c r="B20" s="46" t="s">
        <v>57</v>
      </c>
      <c r="C20" s="46"/>
    </row>
    <row r="21" spans="1:3">
      <c r="A21" s="215"/>
      <c r="B21" s="47" t="s">
        <v>39</v>
      </c>
      <c r="C21" s="48"/>
    </row>
    <row r="22" spans="1:3">
      <c r="A22" s="216"/>
      <c r="B22" s="46" t="s">
        <v>58</v>
      </c>
      <c r="C22" s="49"/>
    </row>
    <row r="23" spans="1:3">
      <c r="A23" s="215"/>
      <c r="B23" s="51" t="s">
        <v>15</v>
      </c>
      <c r="C23" s="48"/>
    </row>
    <row r="24" spans="1:3">
      <c r="A24" s="216"/>
      <c r="B24" s="51" t="s">
        <v>59</v>
      </c>
      <c r="C24" s="49"/>
    </row>
    <row r="25" spans="1:3" ht="54">
      <c r="A25" s="45"/>
      <c r="B25" s="51" t="s">
        <v>60</v>
      </c>
      <c r="C25" s="46"/>
    </row>
    <row r="26" spans="1:3">
      <c r="A26" s="45"/>
      <c r="B26" s="46" t="s">
        <v>61</v>
      </c>
      <c r="C26" s="46"/>
    </row>
    <row r="27" spans="1:3">
      <c r="A27" s="45"/>
      <c r="B27" s="46" t="s">
        <v>62</v>
      </c>
      <c r="C27" s="46"/>
    </row>
    <row r="28" spans="1:3">
      <c r="A28" s="45"/>
      <c r="B28" s="46" t="s">
        <v>63</v>
      </c>
      <c r="C28" s="46"/>
    </row>
    <row r="29" spans="1:3">
      <c r="A29" s="45"/>
      <c r="B29" s="46" t="s">
        <v>176</v>
      </c>
      <c r="C29" s="46"/>
    </row>
    <row r="30" spans="1:3">
      <c r="A30" s="45">
        <v>3</v>
      </c>
      <c r="B30" s="46" t="s">
        <v>64</v>
      </c>
      <c r="C30" s="46"/>
    </row>
    <row r="31" spans="1:3">
      <c r="A31" s="215"/>
      <c r="B31" s="47" t="s">
        <v>39</v>
      </c>
      <c r="C31" s="48"/>
    </row>
    <row r="32" spans="1:3">
      <c r="A32" s="216"/>
      <c r="B32" s="46" t="s">
        <v>65</v>
      </c>
      <c r="C32" s="49"/>
    </row>
    <row r="33" spans="1:4">
      <c r="A33" s="45"/>
      <c r="B33" s="46" t="s">
        <v>177</v>
      </c>
      <c r="C33" s="46"/>
    </row>
    <row r="34" spans="1:4" s="20" customFormat="1" ht="30" customHeight="1">
      <c r="A34" s="45"/>
      <c r="B34" s="46" t="s">
        <v>178</v>
      </c>
      <c r="C34" s="46"/>
      <c r="D34" s="11"/>
    </row>
    <row r="35" spans="1:4" s="20" customFormat="1" ht="21.75" customHeight="1">
      <c r="A35" s="215"/>
      <c r="B35" s="50" t="s">
        <v>15</v>
      </c>
      <c r="C35" s="48"/>
    </row>
    <row r="36" spans="1:4" s="20" customFormat="1" ht="32.25" customHeight="1">
      <c r="A36" s="216"/>
      <c r="B36" s="50" t="s">
        <v>66</v>
      </c>
      <c r="C36" s="49"/>
    </row>
    <row r="37" spans="1:4">
      <c r="A37" s="217" t="s">
        <v>103</v>
      </c>
      <c r="B37" s="217"/>
      <c r="C37" s="18"/>
    </row>
  </sheetData>
  <mergeCells count="13">
    <mergeCell ref="A35:A36"/>
    <mergeCell ref="A37:B37"/>
    <mergeCell ref="A1:C1"/>
    <mergeCell ref="A3:C3"/>
    <mergeCell ref="A4:C4"/>
    <mergeCell ref="A21:A22"/>
    <mergeCell ref="A23:A24"/>
    <mergeCell ref="A5:C5"/>
    <mergeCell ref="A10:A11"/>
    <mergeCell ref="A12:A13"/>
    <mergeCell ref="A15:A16"/>
    <mergeCell ref="A18:A19"/>
    <mergeCell ref="A31:A32"/>
  </mergeCells>
  <phoneticPr fontId="44" type="noConversion"/>
  <pageMargins left="0.7" right="0.7" top="0.75" bottom="0.75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N168"/>
  <sheetViews>
    <sheetView view="pageBreakPreview" topLeftCell="B73" zoomScaleSheetLayoutView="100" workbookViewId="0">
      <selection activeCell="G110" sqref="G110"/>
    </sheetView>
  </sheetViews>
  <sheetFormatPr defaultRowHeight="12.75"/>
  <cols>
    <col min="1" max="1" width="46.42578125" customWidth="1"/>
    <col min="2" max="2" width="7.140625" customWidth="1"/>
    <col min="3" max="3" width="5.42578125" customWidth="1"/>
    <col min="4" max="5" width="6" customWidth="1"/>
    <col min="6" max="6" width="13.7109375" customWidth="1"/>
    <col min="7" max="7" width="21.42578125" customWidth="1"/>
    <col min="8" max="8" width="13.140625" customWidth="1"/>
    <col min="9" max="9" width="14" customWidth="1"/>
    <col min="10" max="10" width="11.85546875" customWidth="1"/>
    <col min="11" max="11" width="10.5703125" customWidth="1"/>
    <col min="12" max="12" width="14.28515625" customWidth="1"/>
    <col min="13" max="13" width="9.5703125" customWidth="1"/>
    <col min="14" max="14" width="16.28515625" customWidth="1"/>
  </cols>
  <sheetData>
    <row r="2" spans="1:14" ht="18">
      <c r="A2" s="218" t="s">
        <v>70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</row>
    <row r="3" spans="1:14" ht="15.75" customHeight="1">
      <c r="A3" s="41"/>
    </row>
    <row r="4" spans="1:14" ht="27.75" customHeight="1">
      <c r="A4" s="219" t="s">
        <v>102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</row>
    <row r="5" spans="1:14" ht="18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</row>
    <row r="6" spans="1:14" ht="18">
      <c r="A6" s="219" t="s">
        <v>187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</row>
    <row r="7" spans="1:14" ht="15.75" customHeight="1">
      <c r="A7" s="41"/>
    </row>
    <row r="8" spans="1:14" ht="13.5" customHeight="1">
      <c r="A8" s="220" t="s">
        <v>37</v>
      </c>
      <c r="B8" s="220" t="s">
        <v>71</v>
      </c>
      <c r="C8" s="223"/>
      <c r="D8" s="223"/>
      <c r="E8" s="223"/>
      <c r="F8" s="223"/>
      <c r="G8" s="224"/>
      <c r="H8" s="229" t="s">
        <v>72</v>
      </c>
      <c r="I8" s="230"/>
      <c r="J8" s="230"/>
      <c r="K8" s="230"/>
      <c r="L8" s="230"/>
      <c r="M8" s="232"/>
    </row>
    <row r="9" spans="1:14" ht="11.25" customHeight="1">
      <c r="A9" s="220"/>
      <c r="B9" s="220"/>
      <c r="C9" s="225"/>
      <c r="D9" s="225"/>
      <c r="E9" s="225"/>
      <c r="F9" s="225"/>
      <c r="G9" s="226"/>
      <c r="H9" s="220" t="s">
        <v>73</v>
      </c>
      <c r="I9" s="233" t="s">
        <v>15</v>
      </c>
      <c r="J9" s="233"/>
      <c r="K9" s="233"/>
      <c r="L9" s="233"/>
      <c r="M9" s="233"/>
    </row>
    <row r="10" spans="1:14" ht="14.25" customHeight="1">
      <c r="A10" s="220"/>
      <c r="B10" s="220"/>
      <c r="C10" s="225"/>
      <c r="D10" s="225"/>
      <c r="E10" s="225"/>
      <c r="F10" s="225"/>
      <c r="G10" s="226"/>
      <c r="H10" s="220"/>
      <c r="I10" s="229" t="s">
        <v>17</v>
      </c>
      <c r="J10" s="230"/>
      <c r="K10" s="230"/>
      <c r="L10" s="230"/>
      <c r="M10" s="232"/>
    </row>
    <row r="11" spans="1:14" ht="21" customHeight="1">
      <c r="A11" s="220"/>
      <c r="B11" s="220"/>
      <c r="C11" s="227"/>
      <c r="D11" s="227"/>
      <c r="E11" s="227"/>
      <c r="F11" s="227"/>
      <c r="G11" s="228"/>
      <c r="H11" s="220"/>
      <c r="I11" s="120" t="s">
        <v>207</v>
      </c>
      <c r="J11" s="120" t="s">
        <v>190</v>
      </c>
      <c r="K11" s="120" t="s">
        <v>128</v>
      </c>
      <c r="L11" s="235" t="s">
        <v>189</v>
      </c>
      <c r="M11" s="236"/>
    </row>
    <row r="12" spans="1:14" ht="60.75" customHeight="1">
      <c r="A12" s="220"/>
      <c r="B12" s="220"/>
      <c r="C12" s="220" t="s">
        <v>154</v>
      </c>
      <c r="D12" s="220" t="s">
        <v>155</v>
      </c>
      <c r="E12" s="221" t="s">
        <v>172</v>
      </c>
      <c r="F12" s="221" t="s">
        <v>157</v>
      </c>
      <c r="G12" s="220" t="s">
        <v>40</v>
      </c>
      <c r="H12" s="220"/>
      <c r="I12" s="231" t="s">
        <v>74</v>
      </c>
      <c r="J12" s="220" t="s">
        <v>75</v>
      </c>
      <c r="K12" s="220" t="s">
        <v>76</v>
      </c>
      <c r="L12" s="229" t="s">
        <v>77</v>
      </c>
      <c r="M12" s="230"/>
      <c r="N12" s="87"/>
    </row>
    <row r="13" spans="1:14" ht="74.25" customHeight="1">
      <c r="A13" s="220"/>
      <c r="B13" s="220"/>
      <c r="C13" s="220"/>
      <c r="D13" s="220"/>
      <c r="E13" s="222"/>
      <c r="F13" s="222"/>
      <c r="G13" s="220"/>
      <c r="H13" s="220"/>
      <c r="I13" s="231"/>
      <c r="J13" s="220"/>
      <c r="K13" s="220"/>
      <c r="L13" s="120" t="s">
        <v>78</v>
      </c>
      <c r="M13" s="121" t="s">
        <v>79</v>
      </c>
      <c r="N13" s="87"/>
    </row>
    <row r="14" spans="1:14">
      <c r="A14" s="120">
        <v>1</v>
      </c>
      <c r="B14" s="120">
        <v>2</v>
      </c>
      <c r="C14" s="120">
        <v>3</v>
      </c>
      <c r="D14" s="120">
        <v>4</v>
      </c>
      <c r="E14" s="120"/>
      <c r="F14" s="120">
        <v>5</v>
      </c>
      <c r="G14" s="120">
        <v>6</v>
      </c>
      <c r="H14" s="120">
        <v>7</v>
      </c>
      <c r="I14" s="120">
        <v>8</v>
      </c>
      <c r="J14" s="120">
        <v>9</v>
      </c>
      <c r="K14" s="120">
        <v>10</v>
      </c>
      <c r="L14" s="120">
        <v>11</v>
      </c>
      <c r="M14" s="121">
        <v>12</v>
      </c>
      <c r="N14" s="87"/>
    </row>
    <row r="15" spans="1:14">
      <c r="A15" s="54" t="s">
        <v>80</v>
      </c>
      <c r="B15" s="55">
        <v>100</v>
      </c>
      <c r="C15" s="55" t="s">
        <v>16</v>
      </c>
      <c r="D15" s="55"/>
      <c r="E15" s="55"/>
      <c r="F15" s="55"/>
      <c r="G15" s="55"/>
      <c r="H15" s="72">
        <f>I15+J15+K15+L15</f>
        <v>81761027.019999996</v>
      </c>
      <c r="I15" s="72">
        <f>I16+I17</f>
        <v>78919089.219999999</v>
      </c>
      <c r="J15" s="54">
        <f>J34+J32+J33</f>
        <v>0</v>
      </c>
      <c r="K15" s="54">
        <f>K16</f>
        <v>0</v>
      </c>
      <c r="L15" s="72">
        <f>L16+L17+L30+L31+L35+L36</f>
        <v>2841937.8</v>
      </c>
      <c r="M15" s="84">
        <f>M16+M17</f>
        <v>0</v>
      </c>
      <c r="N15" s="88"/>
    </row>
    <row r="16" spans="1:14" ht="25.5">
      <c r="A16" s="43" t="s">
        <v>81</v>
      </c>
      <c r="B16" s="42"/>
      <c r="C16" s="43"/>
      <c r="D16" s="42"/>
      <c r="E16" s="42"/>
      <c r="F16" s="42"/>
      <c r="G16" s="43"/>
      <c r="H16" s="54">
        <f>I16+J16+K16+L16</f>
        <v>0</v>
      </c>
      <c r="I16" s="42"/>
      <c r="J16" s="42"/>
      <c r="K16" s="42"/>
      <c r="L16" s="43"/>
      <c r="M16" s="83"/>
      <c r="N16" s="78"/>
    </row>
    <row r="17" spans="1:14">
      <c r="A17" s="43" t="s">
        <v>82</v>
      </c>
      <c r="B17" s="42">
        <v>120</v>
      </c>
      <c r="C17" s="42" t="s">
        <v>156</v>
      </c>
      <c r="D17" s="42"/>
      <c r="E17" s="42">
        <v>0</v>
      </c>
      <c r="F17" s="55" t="s">
        <v>192</v>
      </c>
      <c r="G17" s="95" t="s">
        <v>171</v>
      </c>
      <c r="H17" s="72">
        <f>I17+L17</f>
        <v>81761027.019999996</v>
      </c>
      <c r="I17" s="72">
        <f>I18+I19+I20+I21+I22+I24+I29+I23</f>
        <v>78919089.219999999</v>
      </c>
      <c r="J17" s="42" t="s">
        <v>16</v>
      </c>
      <c r="K17" s="42" t="s">
        <v>16</v>
      </c>
      <c r="L17" s="72">
        <f>L25+L26+L27+L28</f>
        <v>2841937.8</v>
      </c>
      <c r="M17" s="85"/>
      <c r="N17" s="78"/>
    </row>
    <row r="18" spans="1:14">
      <c r="A18" s="71" t="s">
        <v>158</v>
      </c>
      <c r="B18" s="97"/>
      <c r="C18" s="97"/>
      <c r="D18" s="97">
        <v>130</v>
      </c>
      <c r="E18" s="97">
        <v>8</v>
      </c>
      <c r="F18" s="127">
        <v>50400</v>
      </c>
      <c r="G18" s="94" t="s">
        <v>193</v>
      </c>
      <c r="H18" s="79">
        <f t="shared" ref="H18:H27" si="0">I18+L18</f>
        <v>2335732.65</v>
      </c>
      <c r="I18" s="71">
        <v>2335732.65</v>
      </c>
      <c r="J18" s="97"/>
      <c r="K18" s="97"/>
      <c r="L18" s="80"/>
      <c r="M18" s="85"/>
      <c r="N18" s="78"/>
    </row>
    <row r="19" spans="1:14" ht="17.25" customHeight="1">
      <c r="A19" s="71" t="s">
        <v>158</v>
      </c>
      <c r="B19" s="97"/>
      <c r="C19" s="97"/>
      <c r="D19" s="97">
        <v>130</v>
      </c>
      <c r="E19" s="97">
        <v>8</v>
      </c>
      <c r="F19" s="127">
        <v>50400</v>
      </c>
      <c r="G19" s="94" t="s">
        <v>194</v>
      </c>
      <c r="H19" s="79">
        <f t="shared" si="0"/>
        <v>1610793</v>
      </c>
      <c r="I19" s="80">
        <v>1610793</v>
      </c>
      <c r="J19" s="97"/>
      <c r="K19" s="97"/>
      <c r="L19" s="80"/>
      <c r="M19" s="85"/>
      <c r="N19" s="78"/>
    </row>
    <row r="20" spans="1:14">
      <c r="A20" s="71" t="s">
        <v>158</v>
      </c>
      <c r="B20" s="97"/>
      <c r="C20" s="97"/>
      <c r="D20" s="97">
        <v>130</v>
      </c>
      <c r="E20" s="97">
        <v>8</v>
      </c>
      <c r="F20" s="127">
        <v>50400</v>
      </c>
      <c r="G20" s="94" t="s">
        <v>195</v>
      </c>
      <c r="H20" s="79">
        <f t="shared" si="0"/>
        <v>1200000</v>
      </c>
      <c r="I20" s="80">
        <v>1200000</v>
      </c>
      <c r="J20" s="97"/>
      <c r="K20" s="97"/>
      <c r="L20" s="80"/>
      <c r="M20" s="85"/>
      <c r="N20" s="78"/>
    </row>
    <row r="21" spans="1:14">
      <c r="A21" s="71" t="s">
        <v>158</v>
      </c>
      <c r="B21" s="97"/>
      <c r="C21" s="97"/>
      <c r="D21" s="97">
        <v>130</v>
      </c>
      <c r="E21" s="97">
        <v>8</v>
      </c>
      <c r="F21" s="127">
        <v>50400</v>
      </c>
      <c r="G21" s="94" t="s">
        <v>196</v>
      </c>
      <c r="H21" s="79">
        <f t="shared" si="0"/>
        <v>4611250</v>
      </c>
      <c r="I21" s="80">
        <v>4611250</v>
      </c>
      <c r="J21" s="97"/>
      <c r="K21" s="97"/>
      <c r="L21" s="80"/>
      <c r="M21" s="85"/>
      <c r="N21" s="78"/>
    </row>
    <row r="22" spans="1:14" s="170" customFormat="1">
      <c r="A22" s="154" t="s">
        <v>158</v>
      </c>
      <c r="B22" s="155"/>
      <c r="C22" s="155"/>
      <c r="D22" s="155">
        <v>130</v>
      </c>
      <c r="E22" s="155">
        <v>8</v>
      </c>
      <c r="F22" s="164">
        <v>50400</v>
      </c>
      <c r="G22" s="165" t="s">
        <v>197</v>
      </c>
      <c r="H22" s="161">
        <f t="shared" si="0"/>
        <v>50312475.770000003</v>
      </c>
      <c r="I22" s="167">
        <v>50312475.770000003</v>
      </c>
      <c r="J22" s="155"/>
      <c r="K22" s="155"/>
      <c r="L22" s="167"/>
      <c r="M22" s="172"/>
      <c r="N22" s="173"/>
    </row>
    <row r="23" spans="1:14">
      <c r="A23" s="71" t="s">
        <v>158</v>
      </c>
      <c r="B23" s="97"/>
      <c r="C23" s="97"/>
      <c r="D23" s="97">
        <v>130</v>
      </c>
      <c r="E23" s="97">
        <v>8</v>
      </c>
      <c r="F23" s="127">
        <v>50400</v>
      </c>
      <c r="G23" s="94" t="s">
        <v>198</v>
      </c>
      <c r="H23" s="79">
        <f>I23+L23</f>
        <v>18848837.800000001</v>
      </c>
      <c r="I23" s="71">
        <v>18848837.800000001</v>
      </c>
      <c r="J23" s="97"/>
      <c r="K23" s="97"/>
      <c r="L23" s="80"/>
      <c r="M23" s="85"/>
      <c r="N23" s="78"/>
    </row>
    <row r="24" spans="1:14">
      <c r="A24" s="71"/>
      <c r="B24" s="97"/>
      <c r="C24" s="97"/>
      <c r="D24" s="97"/>
      <c r="E24" s="97"/>
      <c r="F24" s="127"/>
      <c r="G24" s="94"/>
      <c r="H24" s="79"/>
      <c r="I24" s="71"/>
      <c r="J24" s="97"/>
      <c r="K24" s="97"/>
      <c r="L24" s="80"/>
      <c r="M24" s="85"/>
      <c r="N24" s="78"/>
    </row>
    <row r="25" spans="1:14" ht="36">
      <c r="A25" s="96" t="s">
        <v>77</v>
      </c>
      <c r="B25" s="97"/>
      <c r="C25" s="97"/>
      <c r="D25" s="155">
        <v>180</v>
      </c>
      <c r="E25" s="97">
        <v>8</v>
      </c>
      <c r="F25" s="127">
        <v>50300</v>
      </c>
      <c r="G25" s="94" t="s">
        <v>216</v>
      </c>
      <c r="H25" s="79">
        <f t="shared" si="0"/>
        <v>1546794</v>
      </c>
      <c r="I25" s="71"/>
      <c r="J25" s="97"/>
      <c r="K25" s="97"/>
      <c r="L25" s="80">
        <v>1546794</v>
      </c>
      <c r="M25" s="85"/>
      <c r="N25" s="78"/>
    </row>
    <row r="26" spans="1:14" ht="36">
      <c r="A26" s="96" t="s">
        <v>77</v>
      </c>
      <c r="B26" s="97"/>
      <c r="C26" s="97"/>
      <c r="D26" s="155">
        <v>130</v>
      </c>
      <c r="E26" s="97">
        <v>8</v>
      </c>
      <c r="F26" s="127">
        <v>50300</v>
      </c>
      <c r="G26" s="123" t="s">
        <v>208</v>
      </c>
      <c r="H26" s="79">
        <f t="shared" si="0"/>
        <v>979543.8</v>
      </c>
      <c r="I26" s="98"/>
      <c r="J26" s="97"/>
      <c r="K26" s="97"/>
      <c r="L26" s="80">
        <v>979543.8</v>
      </c>
      <c r="M26" s="85"/>
      <c r="N26" s="78"/>
    </row>
    <row r="27" spans="1:14" ht="36">
      <c r="A27" s="96" t="s">
        <v>77</v>
      </c>
      <c r="B27" s="97"/>
      <c r="C27" s="97"/>
      <c r="D27" s="97">
        <v>130</v>
      </c>
      <c r="E27" s="97">
        <v>8</v>
      </c>
      <c r="F27" s="127">
        <v>50300</v>
      </c>
      <c r="G27" s="124" t="s">
        <v>200</v>
      </c>
      <c r="H27" s="79">
        <f t="shared" si="0"/>
        <v>245400</v>
      </c>
      <c r="I27" s="98"/>
      <c r="J27" s="97"/>
      <c r="K27" s="97"/>
      <c r="L27" s="80">
        <v>245400</v>
      </c>
      <c r="M27" s="85"/>
      <c r="N27" s="78"/>
    </row>
    <row r="28" spans="1:14" ht="36">
      <c r="A28" s="96" t="s">
        <v>77</v>
      </c>
      <c r="B28" s="97"/>
      <c r="C28" s="97"/>
      <c r="D28" s="97">
        <v>130</v>
      </c>
      <c r="E28" s="97">
        <v>8</v>
      </c>
      <c r="F28" s="127">
        <v>50300</v>
      </c>
      <c r="G28" s="124" t="s">
        <v>201</v>
      </c>
      <c r="H28" s="79">
        <f>I28+L28</f>
        <v>70200</v>
      </c>
      <c r="I28" s="98"/>
      <c r="J28" s="97"/>
      <c r="K28" s="97"/>
      <c r="L28" s="80">
        <v>70200</v>
      </c>
      <c r="M28" s="85"/>
      <c r="N28" s="78"/>
    </row>
    <row r="29" spans="1:14">
      <c r="A29" s="150"/>
      <c r="B29" s="97"/>
      <c r="C29" s="97"/>
      <c r="D29" s="97"/>
      <c r="E29" s="97"/>
      <c r="F29" s="97"/>
      <c r="G29" s="103"/>
      <c r="H29" s="79">
        <f>J29</f>
        <v>0</v>
      </c>
      <c r="I29" s="98"/>
      <c r="J29" s="97"/>
      <c r="K29" s="97"/>
      <c r="L29" s="80"/>
      <c r="M29" s="85"/>
      <c r="N29" s="78"/>
    </row>
    <row r="30" spans="1:14" ht="25.5">
      <c r="A30" s="71" t="s">
        <v>83</v>
      </c>
      <c r="B30" s="97">
        <v>130</v>
      </c>
      <c r="C30" s="97" t="s">
        <v>156</v>
      </c>
      <c r="D30" s="97"/>
      <c r="E30" s="97"/>
      <c r="F30" s="97"/>
      <c r="G30" s="71"/>
      <c r="H30" s="98">
        <f>L30</f>
        <v>0</v>
      </c>
      <c r="I30" s="97" t="s">
        <v>16</v>
      </c>
      <c r="J30" s="97" t="s">
        <v>16</v>
      </c>
      <c r="K30" s="97" t="s">
        <v>16</v>
      </c>
      <c r="L30" s="71"/>
      <c r="M30" s="83" t="s">
        <v>16</v>
      </c>
      <c r="N30" s="78"/>
    </row>
    <row r="31" spans="1:14" ht="51">
      <c r="A31" s="71" t="s">
        <v>84</v>
      </c>
      <c r="B31" s="97">
        <v>140</v>
      </c>
      <c r="C31" s="97" t="s">
        <v>156</v>
      </c>
      <c r="D31" s="97"/>
      <c r="E31" s="97"/>
      <c r="F31" s="97"/>
      <c r="G31" s="71"/>
      <c r="H31" s="98">
        <f>L31</f>
        <v>0</v>
      </c>
      <c r="I31" s="97" t="s">
        <v>16</v>
      </c>
      <c r="J31" s="97" t="s">
        <v>16</v>
      </c>
      <c r="K31" s="97" t="s">
        <v>16</v>
      </c>
      <c r="L31" s="71"/>
      <c r="M31" s="83" t="s">
        <v>16</v>
      </c>
      <c r="N31" s="126"/>
    </row>
    <row r="32" spans="1:14" s="153" customFormat="1">
      <c r="A32" s="71" t="s">
        <v>85</v>
      </c>
      <c r="B32" s="101">
        <v>150</v>
      </c>
      <c r="C32" s="101" t="s">
        <v>156</v>
      </c>
      <c r="D32" s="101">
        <v>180</v>
      </c>
      <c r="E32" s="101">
        <v>9</v>
      </c>
      <c r="F32" s="101">
        <v>50500</v>
      </c>
      <c r="G32" s="156"/>
      <c r="H32" s="98">
        <f>J32+K32</f>
        <v>0</v>
      </c>
      <c r="I32" s="101" t="s">
        <v>16</v>
      </c>
      <c r="J32" s="98"/>
      <c r="K32" s="98"/>
      <c r="L32" s="101" t="s">
        <v>16</v>
      </c>
      <c r="M32" s="151" t="s">
        <v>16</v>
      </c>
      <c r="N32" s="152"/>
    </row>
    <row r="33" spans="1:14" s="153" customFormat="1">
      <c r="A33" s="71" t="s">
        <v>85</v>
      </c>
      <c r="B33" s="101">
        <v>150</v>
      </c>
      <c r="C33" s="101" t="s">
        <v>156</v>
      </c>
      <c r="D33" s="101">
        <v>180</v>
      </c>
      <c r="E33" s="101">
        <v>9</v>
      </c>
      <c r="F33" s="101">
        <v>50500</v>
      </c>
      <c r="G33" s="156"/>
      <c r="H33" s="98">
        <f>J33+K33</f>
        <v>0</v>
      </c>
      <c r="I33" s="101" t="s">
        <v>16</v>
      </c>
      <c r="J33" s="98"/>
      <c r="K33" s="98"/>
      <c r="L33" s="101" t="s">
        <v>16</v>
      </c>
      <c r="M33" s="151" t="s">
        <v>16</v>
      </c>
      <c r="N33" s="152"/>
    </row>
    <row r="34" spans="1:14" s="153" customFormat="1">
      <c r="A34" s="71" t="s">
        <v>85</v>
      </c>
      <c r="B34" s="101">
        <v>150</v>
      </c>
      <c r="C34" s="101" t="s">
        <v>156</v>
      </c>
      <c r="D34" s="101">
        <v>180</v>
      </c>
      <c r="E34" s="101">
        <v>9</v>
      </c>
      <c r="F34" s="101">
        <v>50500</v>
      </c>
      <c r="G34" s="156"/>
      <c r="H34" s="98">
        <f>J34+K34</f>
        <v>0</v>
      </c>
      <c r="I34" s="101" t="s">
        <v>16</v>
      </c>
      <c r="J34" s="98"/>
      <c r="K34" s="98"/>
      <c r="L34" s="101" t="s">
        <v>16</v>
      </c>
      <c r="M34" s="151" t="s">
        <v>16</v>
      </c>
      <c r="N34" s="152"/>
    </row>
    <row r="35" spans="1:14">
      <c r="A35" s="71" t="s">
        <v>86</v>
      </c>
      <c r="B35" s="97">
        <v>160</v>
      </c>
      <c r="C35" s="97" t="s">
        <v>156</v>
      </c>
      <c r="D35" s="97"/>
      <c r="E35" s="97"/>
      <c r="F35" s="97"/>
      <c r="G35" s="71"/>
      <c r="H35" s="98">
        <f>L35</f>
        <v>0</v>
      </c>
      <c r="I35" s="97" t="s">
        <v>16</v>
      </c>
      <c r="J35" s="97" t="s">
        <v>16</v>
      </c>
      <c r="K35" s="97" t="s">
        <v>16</v>
      </c>
      <c r="L35" s="80"/>
      <c r="M35" s="85"/>
      <c r="N35" s="78"/>
    </row>
    <row r="36" spans="1:14">
      <c r="A36" s="71" t="s">
        <v>87</v>
      </c>
      <c r="B36" s="97">
        <v>180</v>
      </c>
      <c r="C36" s="97" t="s">
        <v>16</v>
      </c>
      <c r="D36" s="97"/>
      <c r="E36" s="97"/>
      <c r="F36" s="97"/>
      <c r="G36" s="97"/>
      <c r="H36" s="98">
        <f>L36</f>
        <v>0</v>
      </c>
      <c r="I36" s="97" t="s">
        <v>16</v>
      </c>
      <c r="J36" s="97" t="s">
        <v>16</v>
      </c>
      <c r="K36" s="97" t="s">
        <v>16</v>
      </c>
      <c r="L36" s="71"/>
      <c r="M36" s="83" t="s">
        <v>16</v>
      </c>
      <c r="N36" s="74"/>
    </row>
    <row r="37" spans="1:14">
      <c r="A37" s="54" t="s">
        <v>88</v>
      </c>
      <c r="B37" s="55">
        <v>200</v>
      </c>
      <c r="C37" s="55" t="s">
        <v>16</v>
      </c>
      <c r="D37" s="55"/>
      <c r="E37" s="55">
        <v>0</v>
      </c>
      <c r="F37" s="55" t="s">
        <v>192</v>
      </c>
      <c r="G37" s="95" t="s">
        <v>171</v>
      </c>
      <c r="H37" s="72">
        <f>I37+J37+K37+L37</f>
        <v>81761027.019999996</v>
      </c>
      <c r="I37" s="72">
        <f>I38+I66+I69+I72+I73+I75+I145</f>
        <v>78919089.219999999</v>
      </c>
      <c r="J37" s="72">
        <f>J38+J66+J69+J72+J73+J75+J145+J117</f>
        <v>0</v>
      </c>
      <c r="K37" s="72">
        <f>K38+K66+K69+K72+K73+K75+K145</f>
        <v>0</v>
      </c>
      <c r="L37" s="72">
        <f>L38+L66+L69+L72+L73+L75+L145</f>
        <v>2841937.8</v>
      </c>
      <c r="M37" s="72">
        <f>M38+M66+M69+M72+M73+M75+M145</f>
        <v>0</v>
      </c>
      <c r="N37" s="88"/>
    </row>
    <row r="38" spans="1:14" ht="18.75" customHeight="1">
      <c r="A38" s="71" t="s">
        <v>89</v>
      </c>
      <c r="B38" s="97">
        <v>210</v>
      </c>
      <c r="C38" s="71"/>
      <c r="D38" s="97"/>
      <c r="E38" s="97"/>
      <c r="F38" s="97"/>
      <c r="G38" s="71"/>
      <c r="H38" s="79">
        <f>I38+J38+K38+L38</f>
        <v>58904850.969999999</v>
      </c>
      <c r="I38" s="79">
        <f>I39+I51</f>
        <v>58652370.969999999</v>
      </c>
      <c r="J38" s="79">
        <f>J39+J51</f>
        <v>0</v>
      </c>
      <c r="K38" s="79">
        <f>K39+K51</f>
        <v>0</v>
      </c>
      <c r="L38" s="79">
        <f>L39+L51</f>
        <v>252480</v>
      </c>
      <c r="M38" s="106"/>
      <c r="N38" s="78"/>
    </row>
    <row r="39" spans="1:14" ht="25.5" customHeight="1">
      <c r="A39" s="99" t="s">
        <v>90</v>
      </c>
      <c r="B39" s="97">
        <v>210</v>
      </c>
      <c r="C39" s="71"/>
      <c r="D39" s="97"/>
      <c r="E39" s="97"/>
      <c r="F39" s="97"/>
      <c r="G39" s="71"/>
      <c r="H39" s="79">
        <f>I39+J39+K39+L39</f>
        <v>58880850.969999999</v>
      </c>
      <c r="I39" s="79">
        <f>I41+I55</f>
        <v>58628370.969999999</v>
      </c>
      <c r="J39" s="79">
        <f>J41+J55</f>
        <v>0</v>
      </c>
      <c r="K39" s="79">
        <f>K41+K55</f>
        <v>0</v>
      </c>
      <c r="L39" s="79">
        <f>L41+L55</f>
        <v>252480</v>
      </c>
      <c r="M39" s="107">
        <f>M43+M44+M45+M46</f>
        <v>0</v>
      </c>
      <c r="N39" s="78"/>
    </row>
    <row r="40" spans="1:14">
      <c r="A40" s="99"/>
      <c r="B40" s="97"/>
      <c r="C40" s="71"/>
      <c r="D40" s="97"/>
      <c r="E40" s="108"/>
      <c r="F40" s="108"/>
      <c r="G40" s="109"/>
      <c r="H40" s="98"/>
      <c r="I40" s="71"/>
      <c r="J40" s="71"/>
      <c r="K40" s="71"/>
      <c r="L40" s="71"/>
      <c r="M40" s="106"/>
      <c r="N40" s="78"/>
    </row>
    <row r="41" spans="1:14">
      <c r="A41" s="110" t="s">
        <v>148</v>
      </c>
      <c r="B41" s="101"/>
      <c r="C41" s="111"/>
      <c r="D41" s="101"/>
      <c r="E41" s="101">
        <v>0</v>
      </c>
      <c r="F41" s="55" t="s">
        <v>192</v>
      </c>
      <c r="G41" s="95" t="s">
        <v>171</v>
      </c>
      <c r="H41" s="79">
        <f>I41+J41+K41+L41</f>
        <v>45223387.839999996</v>
      </c>
      <c r="I41" s="79">
        <f>I43+I44+I45+I46+I47+I48+I49</f>
        <v>45029470.789999999</v>
      </c>
      <c r="J41" s="79">
        <f>J43+J44+J45+J46+J47+J48+J49</f>
        <v>0</v>
      </c>
      <c r="K41" s="79">
        <f>K43+K44+K45+K46+K47+K48+K49</f>
        <v>0</v>
      </c>
      <c r="L41" s="79">
        <f>L43+L44+L45+L46+L47+L48+L49</f>
        <v>193917.05</v>
      </c>
      <c r="M41" s="107">
        <f>M43+M44+M45+M46</f>
        <v>0</v>
      </c>
      <c r="N41" s="89"/>
    </row>
    <row r="42" spans="1:14">
      <c r="A42" s="99"/>
      <c r="B42" s="97"/>
      <c r="C42" s="71"/>
      <c r="D42" s="97"/>
      <c r="E42" s="108"/>
      <c r="F42" s="108"/>
      <c r="G42" s="109"/>
      <c r="H42" s="98"/>
      <c r="I42" s="71"/>
      <c r="J42" s="80"/>
      <c r="K42" s="80"/>
      <c r="L42" s="80"/>
      <c r="M42" s="86"/>
      <c r="N42" s="78"/>
    </row>
    <row r="43" spans="1:14" ht="15" customHeight="1">
      <c r="A43" s="99" t="s">
        <v>148</v>
      </c>
      <c r="B43" s="97"/>
      <c r="C43" s="97">
        <v>111</v>
      </c>
      <c r="D43" s="100">
        <v>211</v>
      </c>
      <c r="E43" s="100">
        <v>8</v>
      </c>
      <c r="F43" s="127">
        <v>50400</v>
      </c>
      <c r="G43" s="94" t="s">
        <v>193</v>
      </c>
      <c r="H43" s="98">
        <f t="shared" ref="H43:H48" si="1">I43+J43+K43+L43</f>
        <v>1341823.23</v>
      </c>
      <c r="I43" s="71">
        <v>1341823.23</v>
      </c>
      <c r="J43" s="80"/>
      <c r="K43" s="80"/>
      <c r="L43" s="80">
        <f>M43</f>
        <v>0</v>
      </c>
      <c r="M43" s="86"/>
      <c r="N43" s="90"/>
    </row>
    <row r="44" spans="1:14" ht="15" customHeight="1">
      <c r="A44" s="99" t="s">
        <v>148</v>
      </c>
      <c r="B44" s="97"/>
      <c r="C44" s="97">
        <v>111</v>
      </c>
      <c r="D44" s="100">
        <v>211</v>
      </c>
      <c r="E44" s="100">
        <v>8</v>
      </c>
      <c r="F44" s="127">
        <v>50400</v>
      </c>
      <c r="G44" s="94" t="s">
        <v>194</v>
      </c>
      <c r="H44" s="79">
        <f t="shared" si="1"/>
        <v>1200833.05</v>
      </c>
      <c r="I44" s="71">
        <f>1174836.7+25996.35</f>
        <v>1200833.05</v>
      </c>
      <c r="J44" s="80"/>
      <c r="K44" s="80"/>
      <c r="L44" s="80">
        <f>M44</f>
        <v>0</v>
      </c>
      <c r="M44" s="86"/>
      <c r="N44" s="90"/>
    </row>
    <row r="45" spans="1:14" s="170" customFormat="1" ht="15" customHeight="1">
      <c r="A45" s="162" t="s">
        <v>148</v>
      </c>
      <c r="B45" s="155"/>
      <c r="C45" s="155">
        <v>111</v>
      </c>
      <c r="D45" s="163">
        <v>211</v>
      </c>
      <c r="E45" s="163">
        <v>8</v>
      </c>
      <c r="F45" s="164">
        <v>50400</v>
      </c>
      <c r="G45" s="165" t="s">
        <v>197</v>
      </c>
      <c r="H45" s="166">
        <f t="shared" si="1"/>
        <v>36725958.519999996</v>
      </c>
      <c r="I45" s="154">
        <f>36294988.08+430970.44</f>
        <v>36725958.519999996</v>
      </c>
      <c r="J45" s="167"/>
      <c r="K45" s="167"/>
      <c r="L45" s="167">
        <f>M45</f>
        <v>0</v>
      </c>
      <c r="M45" s="168"/>
      <c r="N45" s="169"/>
    </row>
    <row r="46" spans="1:14" ht="15" customHeight="1">
      <c r="A46" s="99" t="s">
        <v>148</v>
      </c>
      <c r="B46" s="97"/>
      <c r="C46" s="97">
        <v>111</v>
      </c>
      <c r="D46" s="100">
        <v>211</v>
      </c>
      <c r="E46" s="100">
        <v>8</v>
      </c>
      <c r="F46" s="127">
        <v>50400</v>
      </c>
      <c r="G46" s="94" t="s">
        <v>198</v>
      </c>
      <c r="H46" s="79">
        <f t="shared" si="1"/>
        <v>5760855.9900000002</v>
      </c>
      <c r="I46" s="80">
        <f>5529735.53+231120.46</f>
        <v>5760855.9900000002</v>
      </c>
      <c r="J46" s="80"/>
      <c r="K46" s="80"/>
      <c r="L46" s="80">
        <f>M46</f>
        <v>0</v>
      </c>
      <c r="M46" s="86"/>
      <c r="N46" s="90"/>
    </row>
    <row r="47" spans="1:14" ht="15" customHeight="1">
      <c r="A47" s="99" t="s">
        <v>148</v>
      </c>
      <c r="B47" s="97"/>
      <c r="C47" s="97">
        <v>111</v>
      </c>
      <c r="D47" s="100">
        <v>211</v>
      </c>
      <c r="E47" s="100">
        <v>8</v>
      </c>
      <c r="F47" s="127">
        <v>50300</v>
      </c>
      <c r="G47" s="94" t="s">
        <v>200</v>
      </c>
      <c r="H47" s="79">
        <f t="shared" si="1"/>
        <v>150783.41</v>
      </c>
      <c r="I47" s="80"/>
      <c r="J47" s="80"/>
      <c r="K47" s="80"/>
      <c r="L47" s="80">
        <v>150783.41</v>
      </c>
      <c r="M47" s="86"/>
      <c r="N47" s="90"/>
    </row>
    <row r="48" spans="1:14" ht="15" customHeight="1">
      <c r="A48" s="99" t="s">
        <v>148</v>
      </c>
      <c r="B48" s="97"/>
      <c r="C48" s="97">
        <v>111</v>
      </c>
      <c r="D48" s="100">
        <v>211</v>
      </c>
      <c r="E48" s="100">
        <v>8</v>
      </c>
      <c r="F48" s="127">
        <v>50300</v>
      </c>
      <c r="G48" s="94" t="s">
        <v>201</v>
      </c>
      <c r="H48" s="79">
        <f t="shared" si="1"/>
        <v>43133.64</v>
      </c>
      <c r="I48" s="80"/>
      <c r="J48" s="80"/>
      <c r="K48" s="80"/>
      <c r="L48" s="80">
        <v>43133.64</v>
      </c>
      <c r="M48" s="86"/>
      <c r="N48" s="90"/>
    </row>
    <row r="49" spans="1:14" ht="15" customHeight="1">
      <c r="A49" s="99"/>
      <c r="B49" s="97"/>
      <c r="C49" s="97"/>
      <c r="D49" s="100"/>
      <c r="E49" s="100"/>
      <c r="F49" s="127"/>
      <c r="G49" s="94"/>
      <c r="H49" s="79"/>
      <c r="I49" s="80"/>
      <c r="J49" s="80"/>
      <c r="K49" s="80"/>
      <c r="L49" s="80"/>
      <c r="M49" s="86"/>
      <c r="N49" s="90"/>
    </row>
    <row r="50" spans="1:14" ht="15" customHeight="1">
      <c r="A50" s="99"/>
      <c r="B50" s="97"/>
      <c r="C50" s="97"/>
      <c r="D50" s="100"/>
      <c r="E50" s="100"/>
      <c r="F50" s="127"/>
      <c r="G50" s="94"/>
      <c r="H50" s="79"/>
      <c r="I50" s="80"/>
      <c r="J50" s="80"/>
      <c r="K50" s="80"/>
      <c r="L50" s="80"/>
      <c r="M50" s="86"/>
      <c r="N50" s="90"/>
    </row>
    <row r="51" spans="1:14" ht="25.5">
      <c r="A51" s="99" t="s">
        <v>150</v>
      </c>
      <c r="B51" s="97"/>
      <c r="C51" s="101">
        <v>112</v>
      </c>
      <c r="D51" s="102">
        <v>212</v>
      </c>
      <c r="E51" s="102">
        <v>0</v>
      </c>
      <c r="F51" s="55" t="s">
        <v>192</v>
      </c>
      <c r="G51" s="95" t="s">
        <v>171</v>
      </c>
      <c r="H51" s="79">
        <f>I51</f>
        <v>24000</v>
      </c>
      <c r="I51" s="79">
        <f>I53</f>
        <v>24000</v>
      </c>
      <c r="J51" s="79">
        <f>J53</f>
        <v>0</v>
      </c>
      <c r="K51" s="79">
        <f>K53</f>
        <v>0</v>
      </c>
      <c r="L51" s="79">
        <f>L53</f>
        <v>0</v>
      </c>
      <c r="M51" s="86"/>
      <c r="N51" s="90"/>
    </row>
    <row r="52" spans="1:14">
      <c r="A52" s="99"/>
      <c r="B52" s="97"/>
      <c r="C52" s="97"/>
      <c r="D52" s="100"/>
      <c r="E52" s="100"/>
      <c r="F52" s="100"/>
      <c r="G52" s="94"/>
      <c r="H52" s="79"/>
      <c r="I52" s="80"/>
      <c r="J52" s="80"/>
      <c r="K52" s="80"/>
      <c r="L52" s="80"/>
      <c r="M52" s="86"/>
      <c r="N52" s="90"/>
    </row>
    <row r="53" spans="1:14" ht="25.5">
      <c r="A53" s="99" t="s">
        <v>150</v>
      </c>
      <c r="B53" s="97"/>
      <c r="C53" s="97">
        <v>112</v>
      </c>
      <c r="D53" s="100">
        <v>212</v>
      </c>
      <c r="E53" s="100">
        <v>8</v>
      </c>
      <c r="F53" s="127">
        <v>285000300</v>
      </c>
      <c r="G53" s="165" t="s">
        <v>197</v>
      </c>
      <c r="H53" s="79">
        <f>I53+J53+K53+L53</f>
        <v>24000</v>
      </c>
      <c r="I53" s="80">
        <v>24000</v>
      </c>
      <c r="J53" s="80"/>
      <c r="K53" s="80"/>
      <c r="L53" s="80">
        <f>M53</f>
        <v>0</v>
      </c>
      <c r="M53" s="86"/>
      <c r="N53" s="90"/>
    </row>
    <row r="54" spans="1:14">
      <c r="A54" s="99"/>
      <c r="B54" s="97"/>
      <c r="C54" s="97"/>
      <c r="D54" s="100"/>
      <c r="E54" s="100"/>
      <c r="F54" s="100"/>
      <c r="G54" s="94"/>
      <c r="H54" s="79"/>
      <c r="I54" s="80"/>
      <c r="J54" s="80"/>
      <c r="K54" s="80"/>
      <c r="L54" s="80"/>
      <c r="M54" s="86"/>
      <c r="N54" s="90"/>
    </row>
    <row r="55" spans="1:14">
      <c r="A55" s="110" t="s">
        <v>149</v>
      </c>
      <c r="B55" s="101"/>
      <c r="C55" s="101">
        <v>119</v>
      </c>
      <c r="D55" s="102">
        <v>213</v>
      </c>
      <c r="E55" s="102">
        <v>0</v>
      </c>
      <c r="F55" s="55" t="s">
        <v>192</v>
      </c>
      <c r="G55" s="95" t="s">
        <v>171</v>
      </c>
      <c r="H55" s="79">
        <f>I55+J55+K55+L55</f>
        <v>13657463.129999999</v>
      </c>
      <c r="I55" s="79">
        <f>I57+I58+I59+I60+I61+I62+I63+I64</f>
        <v>13598900.18</v>
      </c>
      <c r="J55" s="79">
        <f>J57+J58+J59+J60+J61+J62+J63+J64</f>
        <v>0</v>
      </c>
      <c r="K55" s="79">
        <f>K57+K58+K59+K60+K61+K62+K63+K64</f>
        <v>0</v>
      </c>
      <c r="L55" s="79">
        <f>L57+L58+L59+L60+L61+L62+L63+L64</f>
        <v>58562.95</v>
      </c>
      <c r="M55" s="107">
        <f>M57+M58+M59+M60</f>
        <v>0</v>
      </c>
      <c r="N55" s="89"/>
    </row>
    <row r="56" spans="1:14">
      <c r="A56" s="99"/>
      <c r="B56" s="97"/>
      <c r="C56" s="97"/>
      <c r="D56" s="100"/>
      <c r="E56" s="100"/>
      <c r="F56" s="103"/>
      <c r="G56" s="94"/>
      <c r="H56" s="79"/>
      <c r="I56" s="80"/>
      <c r="J56" s="80"/>
      <c r="K56" s="80"/>
      <c r="L56" s="80"/>
      <c r="M56" s="86"/>
      <c r="N56" s="90"/>
    </row>
    <row r="57" spans="1:14">
      <c r="A57" s="99" t="s">
        <v>149</v>
      </c>
      <c r="B57" s="97"/>
      <c r="C57" s="97">
        <v>119</v>
      </c>
      <c r="D57" s="100">
        <v>213</v>
      </c>
      <c r="E57" s="100">
        <v>8</v>
      </c>
      <c r="F57" s="127">
        <v>50400</v>
      </c>
      <c r="G57" s="94" t="s">
        <v>193</v>
      </c>
      <c r="H57" s="79">
        <f>I57+J57+K57+L57</f>
        <v>405230.62</v>
      </c>
      <c r="I57" s="80">
        <v>405230.62</v>
      </c>
      <c r="J57" s="80"/>
      <c r="K57" s="80"/>
      <c r="L57" s="80"/>
      <c r="M57" s="86"/>
      <c r="N57" s="90"/>
    </row>
    <row r="58" spans="1:14">
      <c r="A58" s="99" t="s">
        <v>149</v>
      </c>
      <c r="B58" s="97"/>
      <c r="C58" s="97">
        <v>119</v>
      </c>
      <c r="D58" s="100">
        <v>213</v>
      </c>
      <c r="E58" s="100">
        <v>8</v>
      </c>
      <c r="F58" s="127">
        <v>50400</v>
      </c>
      <c r="G58" s="94" t="s">
        <v>194</v>
      </c>
      <c r="H58" s="79">
        <f>I58+J58+K58+L58</f>
        <v>362651.58</v>
      </c>
      <c r="I58" s="80">
        <f>354800.68+7850.9</f>
        <v>362651.58</v>
      </c>
      <c r="J58" s="80"/>
      <c r="K58" s="80"/>
      <c r="L58" s="80"/>
      <c r="M58" s="86"/>
      <c r="N58" s="90"/>
    </row>
    <row r="59" spans="1:14" s="170" customFormat="1">
      <c r="A59" s="162" t="s">
        <v>149</v>
      </c>
      <c r="B59" s="155"/>
      <c r="C59" s="155">
        <v>119</v>
      </c>
      <c r="D59" s="163">
        <v>213</v>
      </c>
      <c r="E59" s="163">
        <v>8</v>
      </c>
      <c r="F59" s="127">
        <v>50400</v>
      </c>
      <c r="G59" s="165" t="s">
        <v>197</v>
      </c>
      <c r="H59" s="161">
        <f>I59+J59+K59+L59</f>
        <v>11091239.470000001</v>
      </c>
      <c r="I59" s="167">
        <f>10961086.4+130153.07</f>
        <v>11091239.470000001</v>
      </c>
      <c r="J59" s="167"/>
      <c r="K59" s="167"/>
      <c r="L59" s="167"/>
      <c r="M59" s="168"/>
      <c r="N59" s="169"/>
    </row>
    <row r="60" spans="1:14">
      <c r="A60" s="99" t="s">
        <v>149</v>
      </c>
      <c r="B60" s="97"/>
      <c r="C60" s="97">
        <v>119</v>
      </c>
      <c r="D60" s="100">
        <v>213</v>
      </c>
      <c r="E60" s="100">
        <v>8</v>
      </c>
      <c r="F60" s="127">
        <v>50400</v>
      </c>
      <c r="G60" s="94" t="s">
        <v>198</v>
      </c>
      <c r="H60" s="79">
        <f>I60+J60+K60+L60</f>
        <v>1739778.5099999998</v>
      </c>
      <c r="I60" s="80">
        <f>1669980.13+69798.38</f>
        <v>1739778.5099999998</v>
      </c>
      <c r="J60" s="80"/>
      <c r="K60" s="80"/>
      <c r="L60" s="80"/>
      <c r="M60" s="86"/>
      <c r="N60" s="90"/>
    </row>
    <row r="61" spans="1:14">
      <c r="A61" s="99"/>
      <c r="B61" s="97"/>
      <c r="C61" s="97"/>
      <c r="D61" s="100"/>
      <c r="E61" s="100"/>
      <c r="F61" s="127"/>
      <c r="G61" s="124"/>
      <c r="H61" s="79"/>
      <c r="I61" s="80"/>
      <c r="J61" s="80"/>
      <c r="K61" s="80"/>
      <c r="L61" s="80"/>
      <c r="M61" s="86"/>
      <c r="N61" s="90"/>
    </row>
    <row r="62" spans="1:14">
      <c r="A62" s="99" t="s">
        <v>149</v>
      </c>
      <c r="B62" s="97"/>
      <c r="C62" s="97">
        <v>119</v>
      </c>
      <c r="D62" s="100">
        <v>213</v>
      </c>
      <c r="E62" s="100">
        <v>8</v>
      </c>
      <c r="F62" s="127">
        <v>50300</v>
      </c>
      <c r="G62" s="124" t="s">
        <v>200</v>
      </c>
      <c r="H62" s="79">
        <f>I62+J62+K62+L62</f>
        <v>45536.59</v>
      </c>
      <c r="I62" s="80"/>
      <c r="J62" s="80"/>
      <c r="K62" s="80"/>
      <c r="L62" s="80">
        <v>45536.59</v>
      </c>
      <c r="M62" s="86"/>
      <c r="N62" s="90"/>
    </row>
    <row r="63" spans="1:14">
      <c r="A63" s="99" t="s">
        <v>149</v>
      </c>
      <c r="B63" s="97"/>
      <c r="C63" s="97">
        <v>119</v>
      </c>
      <c r="D63" s="100">
        <v>213</v>
      </c>
      <c r="E63" s="100">
        <v>8</v>
      </c>
      <c r="F63" s="127">
        <v>50300</v>
      </c>
      <c r="G63" s="124" t="s">
        <v>201</v>
      </c>
      <c r="H63" s="79">
        <f>I63+J63+K63+L63</f>
        <v>13026.36</v>
      </c>
      <c r="I63" s="80"/>
      <c r="J63" s="80"/>
      <c r="K63" s="80"/>
      <c r="L63" s="80">
        <v>13026.36</v>
      </c>
      <c r="M63" s="86"/>
      <c r="N63" s="90"/>
    </row>
    <row r="64" spans="1:14">
      <c r="A64" s="99"/>
      <c r="B64" s="97"/>
      <c r="C64" s="97"/>
      <c r="D64" s="100"/>
      <c r="E64" s="100"/>
      <c r="F64" s="127"/>
      <c r="G64" s="124"/>
      <c r="H64" s="79"/>
      <c r="I64" s="80"/>
      <c r="J64" s="80"/>
      <c r="K64" s="80"/>
      <c r="L64" s="80"/>
      <c r="M64" s="86"/>
      <c r="N64" s="90"/>
    </row>
    <row r="65" spans="1:14">
      <c r="A65" s="99"/>
      <c r="B65" s="97"/>
      <c r="C65" s="97"/>
      <c r="D65" s="100"/>
      <c r="E65" s="100"/>
      <c r="F65" s="127"/>
      <c r="G65" s="124"/>
      <c r="H65" s="79"/>
      <c r="I65" s="80"/>
      <c r="J65" s="80"/>
      <c r="K65" s="80"/>
      <c r="L65" s="80"/>
      <c r="M65" s="86"/>
      <c r="N65" s="90"/>
    </row>
    <row r="66" spans="1:14">
      <c r="A66" s="71" t="s">
        <v>91</v>
      </c>
      <c r="B66" s="97">
        <v>220</v>
      </c>
      <c r="C66" s="97">
        <v>321</v>
      </c>
      <c r="D66" s="97">
        <v>262</v>
      </c>
      <c r="E66" s="97">
        <v>9</v>
      </c>
      <c r="F66" s="55" t="s">
        <v>192</v>
      </c>
      <c r="G66" s="95" t="s">
        <v>171</v>
      </c>
      <c r="H66" s="79">
        <f>I66+J66+K66+L66</f>
        <v>0</v>
      </c>
      <c r="I66" s="80"/>
      <c r="J66" s="80"/>
      <c r="K66" s="80"/>
      <c r="L66" s="80"/>
      <c r="M66" s="86"/>
      <c r="N66" s="78"/>
    </row>
    <row r="67" spans="1:14">
      <c r="A67" s="71"/>
      <c r="B67" s="97"/>
      <c r="C67" s="97">
        <v>321</v>
      </c>
      <c r="D67" s="97">
        <v>262</v>
      </c>
      <c r="E67" s="97">
        <v>9</v>
      </c>
      <c r="F67" s="97">
        <v>50500</v>
      </c>
      <c r="G67" s="94"/>
      <c r="H67" s="79">
        <f>I67+J67+K67+L67</f>
        <v>0</v>
      </c>
      <c r="I67" s="80"/>
      <c r="J67" s="80"/>
      <c r="K67" s="80"/>
      <c r="L67" s="80"/>
      <c r="M67" s="86"/>
      <c r="N67" s="78"/>
    </row>
    <row r="68" spans="1:14">
      <c r="A68" s="71"/>
      <c r="B68" s="97"/>
      <c r="C68" s="97"/>
      <c r="D68" s="97"/>
      <c r="E68" s="97"/>
      <c r="F68" s="97"/>
      <c r="G68" s="94"/>
      <c r="H68" s="79"/>
      <c r="I68" s="80"/>
      <c r="J68" s="80"/>
      <c r="K68" s="80"/>
      <c r="L68" s="80"/>
      <c r="M68" s="86"/>
      <c r="N68" s="78"/>
    </row>
    <row r="69" spans="1:14" ht="25.5">
      <c r="A69" s="71" t="s">
        <v>92</v>
      </c>
      <c r="B69" s="97">
        <v>230</v>
      </c>
      <c r="C69" s="101">
        <v>852</v>
      </c>
      <c r="D69" s="102">
        <v>290</v>
      </c>
      <c r="E69" s="102">
        <v>0</v>
      </c>
      <c r="F69" s="101" t="s">
        <v>192</v>
      </c>
      <c r="G69" s="95" t="s">
        <v>171</v>
      </c>
      <c r="H69" s="79">
        <f t="shared" ref="H69:H75" si="2">I69+J69+K69+L69</f>
        <v>46600</v>
      </c>
      <c r="I69" s="161">
        <f>I71+I70</f>
        <v>46600</v>
      </c>
      <c r="J69" s="79">
        <f>J71</f>
        <v>0</v>
      </c>
      <c r="K69" s="79">
        <f>K71</f>
        <v>0</v>
      </c>
      <c r="L69" s="79">
        <f>L71</f>
        <v>0</v>
      </c>
      <c r="M69" s="107">
        <f>M71</f>
        <v>0</v>
      </c>
      <c r="N69" s="78"/>
    </row>
    <row r="70" spans="1:14">
      <c r="A70" s="71"/>
      <c r="B70" s="97"/>
      <c r="C70" s="97">
        <v>852</v>
      </c>
      <c r="D70" s="100">
        <v>290</v>
      </c>
      <c r="E70" s="100">
        <v>8</v>
      </c>
      <c r="F70" s="127">
        <v>50400</v>
      </c>
      <c r="G70" s="94" t="s">
        <v>198</v>
      </c>
      <c r="H70" s="79">
        <f t="shared" si="2"/>
        <v>3000</v>
      </c>
      <c r="I70" s="80">
        <v>3000</v>
      </c>
      <c r="J70" s="80"/>
      <c r="K70" s="80"/>
      <c r="L70" s="80"/>
      <c r="M70" s="86"/>
      <c r="N70" s="78"/>
    </row>
    <row r="71" spans="1:14">
      <c r="A71" s="71"/>
      <c r="B71" s="97"/>
      <c r="C71" s="97">
        <v>853</v>
      </c>
      <c r="D71" s="100">
        <v>290</v>
      </c>
      <c r="E71" s="100">
        <v>8</v>
      </c>
      <c r="F71" s="127">
        <v>50400</v>
      </c>
      <c r="G71" s="94" t="s">
        <v>198</v>
      </c>
      <c r="H71" s="79">
        <f t="shared" si="2"/>
        <v>43600</v>
      </c>
      <c r="I71" s="80">
        <v>43600</v>
      </c>
      <c r="J71" s="80"/>
      <c r="K71" s="80"/>
      <c r="L71" s="80"/>
      <c r="M71" s="86"/>
      <c r="N71" s="78"/>
    </row>
    <row r="72" spans="1:14" ht="25.5">
      <c r="A72" s="71" t="s">
        <v>93</v>
      </c>
      <c r="B72" s="97">
        <v>240</v>
      </c>
      <c r="C72" s="97"/>
      <c r="D72" s="97"/>
      <c r="E72" s="97"/>
      <c r="F72" s="97"/>
      <c r="G72" s="104"/>
      <c r="H72" s="79">
        <f t="shared" si="2"/>
        <v>0</v>
      </c>
      <c r="I72" s="80"/>
      <c r="J72" s="80"/>
      <c r="K72" s="80"/>
      <c r="L72" s="80"/>
      <c r="M72" s="86"/>
      <c r="N72" s="78"/>
    </row>
    <row r="73" spans="1:14" ht="32.25" customHeight="1">
      <c r="A73" s="71" t="s">
        <v>94</v>
      </c>
      <c r="B73" s="97">
        <v>250</v>
      </c>
      <c r="C73" s="101"/>
      <c r="D73" s="102"/>
      <c r="E73" s="102"/>
      <c r="F73" s="128"/>
      <c r="G73" s="94"/>
      <c r="H73" s="79">
        <f t="shared" si="2"/>
        <v>0</v>
      </c>
      <c r="I73" s="79">
        <f>I74</f>
        <v>0</v>
      </c>
      <c r="J73" s="79">
        <f>J74</f>
        <v>0</v>
      </c>
      <c r="K73" s="79">
        <f>K74</f>
        <v>0</v>
      </c>
      <c r="L73" s="79">
        <f>L74</f>
        <v>0</v>
      </c>
      <c r="M73" s="107">
        <f>M74</f>
        <v>0</v>
      </c>
      <c r="N73" s="89"/>
    </row>
    <row r="74" spans="1:14" ht="14.25" customHeight="1">
      <c r="A74" s="71" t="s">
        <v>133</v>
      </c>
      <c r="B74" s="97"/>
      <c r="C74" s="97"/>
      <c r="D74" s="100"/>
      <c r="E74" s="100"/>
      <c r="F74" s="127"/>
      <c r="G74" s="94"/>
      <c r="H74" s="79">
        <f t="shared" si="2"/>
        <v>0</v>
      </c>
      <c r="I74" s="80"/>
      <c r="J74" s="80"/>
      <c r="K74" s="80"/>
      <c r="L74" s="80"/>
      <c r="M74" s="86"/>
      <c r="N74" s="90"/>
    </row>
    <row r="75" spans="1:14" ht="31.5" customHeight="1">
      <c r="A75" s="71" t="s">
        <v>95</v>
      </c>
      <c r="B75" s="97">
        <v>260</v>
      </c>
      <c r="C75" s="97"/>
      <c r="D75" s="97" t="s">
        <v>16</v>
      </c>
      <c r="E75" s="97">
        <v>0</v>
      </c>
      <c r="F75" s="101" t="s">
        <v>192</v>
      </c>
      <c r="G75" s="95" t="s">
        <v>171</v>
      </c>
      <c r="H75" s="98">
        <f t="shared" si="2"/>
        <v>22809576.049999997</v>
      </c>
      <c r="I75" s="79">
        <f>I77+I82+I86+I91+I102+I120+I132</f>
        <v>20220118.249999996</v>
      </c>
      <c r="J75" s="79">
        <f>J77+J82+J86+J91+J102+J120+J132</f>
        <v>0</v>
      </c>
      <c r="K75" s="79">
        <f>K77+K82+K86+K91+K102+K120+K132</f>
        <v>0</v>
      </c>
      <c r="L75" s="79">
        <f>L77+L82+L86+L91+L102+L120+L132</f>
        <v>2589457.7999999998</v>
      </c>
      <c r="M75" s="79">
        <f>M77+M82+M86+M91+M102+M120+M132</f>
        <v>0</v>
      </c>
      <c r="N75" s="74"/>
    </row>
    <row r="76" spans="1:14" ht="13.5" customHeight="1">
      <c r="A76" s="71"/>
      <c r="B76" s="97"/>
      <c r="C76" s="97"/>
      <c r="D76" s="97"/>
      <c r="E76" s="97"/>
      <c r="F76" s="97"/>
      <c r="G76" s="108"/>
      <c r="H76" s="98"/>
      <c r="I76" s="71"/>
      <c r="J76" s="80"/>
      <c r="K76" s="80"/>
      <c r="L76" s="80"/>
      <c r="M76" s="86"/>
      <c r="N76" s="74"/>
    </row>
    <row r="77" spans="1:14" ht="16.5" customHeight="1">
      <c r="A77" s="98" t="s">
        <v>131</v>
      </c>
      <c r="B77" s="97"/>
      <c r="C77" s="101">
        <v>244</v>
      </c>
      <c r="D77" s="102">
        <v>221</v>
      </c>
      <c r="E77" s="102">
        <v>0</v>
      </c>
      <c r="F77" s="101" t="s">
        <v>192</v>
      </c>
      <c r="G77" s="95" t="s">
        <v>171</v>
      </c>
      <c r="H77" s="98">
        <f>I77+J77+K77+L77</f>
        <v>245978.09</v>
      </c>
      <c r="I77" s="98">
        <f>I79+I80</f>
        <v>245978.09</v>
      </c>
      <c r="J77" s="79">
        <f>J79+J80</f>
        <v>0</v>
      </c>
      <c r="K77" s="79">
        <f>K79+K80</f>
        <v>0</v>
      </c>
      <c r="L77" s="79">
        <f>L79+L80</f>
        <v>0</v>
      </c>
      <c r="M77" s="107">
        <f>M79+M80</f>
        <v>0</v>
      </c>
      <c r="N77" s="91"/>
    </row>
    <row r="78" spans="1:14" ht="13.5" customHeight="1">
      <c r="A78" s="71"/>
      <c r="B78" s="97"/>
      <c r="C78" s="97"/>
      <c r="D78" s="97"/>
      <c r="E78" s="97"/>
      <c r="F78" s="97"/>
      <c r="G78" s="108"/>
      <c r="H78" s="98"/>
      <c r="I78" s="71"/>
      <c r="J78" s="80"/>
      <c r="K78" s="80"/>
      <c r="L78" s="80"/>
      <c r="M78" s="86"/>
      <c r="N78" s="74"/>
    </row>
    <row r="79" spans="1:14" ht="12.75" customHeight="1">
      <c r="A79" s="71" t="s">
        <v>131</v>
      </c>
      <c r="B79" s="97"/>
      <c r="C79" s="97">
        <v>244</v>
      </c>
      <c r="D79" s="100">
        <v>221</v>
      </c>
      <c r="E79" s="100">
        <v>8</v>
      </c>
      <c r="F79" s="127">
        <v>50400</v>
      </c>
      <c r="G79" s="94" t="s">
        <v>193</v>
      </c>
      <c r="H79" s="98">
        <f>I79+J79+K79+L79</f>
        <v>31414.09</v>
      </c>
      <c r="I79" s="71">
        <v>31414.09</v>
      </c>
      <c r="J79" s="80"/>
      <c r="K79" s="80"/>
      <c r="L79" s="80">
        <f>M79</f>
        <v>0</v>
      </c>
      <c r="M79" s="86"/>
      <c r="N79" s="92"/>
    </row>
    <row r="80" spans="1:14" ht="12.75" customHeight="1">
      <c r="A80" s="71" t="s">
        <v>131</v>
      </c>
      <c r="B80" s="97"/>
      <c r="C80" s="97">
        <v>244</v>
      </c>
      <c r="D80" s="100">
        <v>221</v>
      </c>
      <c r="E80" s="100">
        <v>8</v>
      </c>
      <c r="F80" s="127">
        <v>50400</v>
      </c>
      <c r="G80" s="165" t="s">
        <v>197</v>
      </c>
      <c r="H80" s="98">
        <f>I80+J80+K80+L80</f>
        <v>214564</v>
      </c>
      <c r="I80" s="71">
        <v>214564</v>
      </c>
      <c r="J80" s="80"/>
      <c r="K80" s="80"/>
      <c r="L80" s="80">
        <f>M80</f>
        <v>0</v>
      </c>
      <c r="M80" s="86"/>
      <c r="N80" s="92"/>
    </row>
    <row r="81" spans="1:14" ht="12.75" customHeight="1">
      <c r="A81" s="71"/>
      <c r="B81" s="97"/>
      <c r="C81" s="97"/>
      <c r="D81" s="100"/>
      <c r="E81" s="100"/>
      <c r="F81" s="100"/>
      <c r="G81" s="94"/>
      <c r="H81" s="98"/>
      <c r="I81" s="71"/>
      <c r="J81" s="80"/>
      <c r="K81" s="80"/>
      <c r="L81" s="80"/>
      <c r="M81" s="86"/>
      <c r="N81" s="92"/>
    </row>
    <row r="82" spans="1:14" ht="12.75" customHeight="1">
      <c r="A82" s="98" t="s">
        <v>134</v>
      </c>
      <c r="B82" s="97"/>
      <c r="C82" s="101">
        <v>244</v>
      </c>
      <c r="D82" s="102">
        <v>222</v>
      </c>
      <c r="E82" s="102">
        <v>0</v>
      </c>
      <c r="F82" s="101" t="s">
        <v>192</v>
      </c>
      <c r="G82" s="95" t="s">
        <v>171</v>
      </c>
      <c r="H82" s="79">
        <f>I82+J82+K82+L82</f>
        <v>3000</v>
      </c>
      <c r="I82" s="79">
        <f>I84</f>
        <v>3000</v>
      </c>
      <c r="J82" s="79">
        <f>J84</f>
        <v>0</v>
      </c>
      <c r="K82" s="79">
        <f>K84</f>
        <v>0</v>
      </c>
      <c r="L82" s="79">
        <f>L84</f>
        <v>0</v>
      </c>
      <c r="M82" s="107">
        <f>M84</f>
        <v>0</v>
      </c>
      <c r="N82" s="91"/>
    </row>
    <row r="83" spans="1:14" ht="12.75" customHeight="1">
      <c r="A83" s="71"/>
      <c r="B83" s="97"/>
      <c r="C83" s="97"/>
      <c r="D83" s="100"/>
      <c r="E83" s="100"/>
      <c r="F83" s="127"/>
      <c r="G83" s="94"/>
      <c r="H83" s="79"/>
      <c r="I83" s="80"/>
      <c r="J83" s="80"/>
      <c r="K83" s="80"/>
      <c r="L83" s="80"/>
      <c r="M83" s="86"/>
      <c r="N83" s="92"/>
    </row>
    <row r="84" spans="1:14" ht="12.75" customHeight="1">
      <c r="A84" s="71" t="s">
        <v>134</v>
      </c>
      <c r="B84" s="97"/>
      <c r="C84" s="97">
        <v>244</v>
      </c>
      <c r="D84" s="100">
        <v>222</v>
      </c>
      <c r="E84" s="100">
        <v>8</v>
      </c>
      <c r="F84" s="127">
        <v>50400</v>
      </c>
      <c r="G84" s="94" t="s">
        <v>198</v>
      </c>
      <c r="H84" s="79">
        <f>I84+J84+K84+L84</f>
        <v>3000</v>
      </c>
      <c r="I84" s="80">
        <v>3000</v>
      </c>
      <c r="J84" s="80"/>
      <c r="K84" s="80"/>
      <c r="L84" s="80">
        <f>M84</f>
        <v>0</v>
      </c>
      <c r="M84" s="86"/>
      <c r="N84" s="92"/>
    </row>
    <row r="85" spans="1:14" ht="12.75" customHeight="1">
      <c r="A85" s="71"/>
      <c r="B85" s="97"/>
      <c r="C85" s="97"/>
      <c r="D85" s="100"/>
      <c r="E85" s="100"/>
      <c r="F85" s="100"/>
      <c r="G85" s="94"/>
      <c r="H85" s="98"/>
      <c r="I85" s="71"/>
      <c r="J85" s="80"/>
      <c r="K85" s="80"/>
      <c r="L85" s="80"/>
      <c r="M85" s="86"/>
      <c r="N85" s="92"/>
    </row>
    <row r="86" spans="1:14" ht="12.75" customHeight="1">
      <c r="A86" s="98" t="s">
        <v>132</v>
      </c>
      <c r="B86" s="97"/>
      <c r="C86" s="101">
        <v>244</v>
      </c>
      <c r="D86" s="102">
        <v>223</v>
      </c>
      <c r="E86" s="102">
        <v>0</v>
      </c>
      <c r="F86" s="101" t="s">
        <v>192</v>
      </c>
      <c r="G86" s="95" t="s">
        <v>171</v>
      </c>
      <c r="H86" s="98">
        <f>I86+J86+K86+L86</f>
        <v>7514569.8999999994</v>
      </c>
      <c r="I86" s="79">
        <f>I88+I89</f>
        <v>7514569.8999999994</v>
      </c>
      <c r="J86" s="79">
        <f>J88+J89</f>
        <v>0</v>
      </c>
      <c r="K86" s="79">
        <f>K88+K89</f>
        <v>0</v>
      </c>
      <c r="L86" s="79">
        <f>L88+L89</f>
        <v>0</v>
      </c>
      <c r="M86" s="107">
        <f>M88+M89</f>
        <v>0</v>
      </c>
      <c r="N86" s="91"/>
    </row>
    <row r="87" spans="1:14" ht="12.75" customHeight="1">
      <c r="A87" s="71"/>
      <c r="B87" s="97"/>
      <c r="C87" s="97"/>
      <c r="D87" s="100"/>
      <c r="E87" s="100"/>
      <c r="F87" s="100"/>
      <c r="G87" s="94"/>
      <c r="H87" s="98"/>
      <c r="I87" s="71"/>
      <c r="J87" s="80"/>
      <c r="K87" s="80"/>
      <c r="L87" s="80"/>
      <c r="M87" s="86"/>
      <c r="N87" s="92"/>
    </row>
    <row r="88" spans="1:14" ht="12.75" customHeight="1">
      <c r="A88" s="71" t="s">
        <v>132</v>
      </c>
      <c r="B88" s="97"/>
      <c r="C88" s="97">
        <v>244</v>
      </c>
      <c r="D88" s="100">
        <v>223</v>
      </c>
      <c r="E88" s="100">
        <v>8</v>
      </c>
      <c r="F88" s="127">
        <v>50400</v>
      </c>
      <c r="G88" s="94" t="s">
        <v>195</v>
      </c>
      <c r="H88" s="98">
        <f>I88+J88+K88+L88</f>
        <v>880289.46</v>
      </c>
      <c r="I88" s="71">
        <f>549814.73+230474.73+100000</f>
        <v>880289.46</v>
      </c>
      <c r="J88" s="80"/>
      <c r="K88" s="80"/>
      <c r="L88" s="80">
        <f>M88</f>
        <v>0</v>
      </c>
      <c r="M88" s="86"/>
      <c r="N88" s="92"/>
    </row>
    <row r="89" spans="1:14" ht="12.75" customHeight="1">
      <c r="A89" s="71" t="s">
        <v>132</v>
      </c>
      <c r="B89" s="97"/>
      <c r="C89" s="97">
        <v>244</v>
      </c>
      <c r="D89" s="100">
        <v>223</v>
      </c>
      <c r="E89" s="100">
        <v>8</v>
      </c>
      <c r="F89" s="127">
        <v>50400</v>
      </c>
      <c r="G89" s="94" t="s">
        <v>198</v>
      </c>
      <c r="H89" s="98">
        <f>I89+J89+K89+L89</f>
        <v>6634280.4399999995</v>
      </c>
      <c r="I89" s="80">
        <f>6201250.88+433029.56</f>
        <v>6634280.4399999995</v>
      </c>
      <c r="J89" s="80"/>
      <c r="K89" s="80"/>
      <c r="L89" s="80">
        <f>M89</f>
        <v>0</v>
      </c>
      <c r="M89" s="86"/>
      <c r="N89" s="92"/>
    </row>
    <row r="90" spans="1:14" ht="12.75" customHeight="1">
      <c r="A90" s="71"/>
      <c r="B90" s="97"/>
      <c r="C90" s="97"/>
      <c r="D90" s="100"/>
      <c r="E90" s="100"/>
      <c r="F90" s="100"/>
      <c r="G90" s="94"/>
      <c r="H90" s="98"/>
      <c r="I90" s="71"/>
      <c r="J90" s="80"/>
      <c r="K90" s="80"/>
      <c r="L90" s="80"/>
      <c r="M90" s="86"/>
      <c r="N90" s="92"/>
    </row>
    <row r="91" spans="1:14" ht="27" customHeight="1">
      <c r="A91" s="98" t="s">
        <v>135</v>
      </c>
      <c r="B91" s="97"/>
      <c r="C91" s="97">
        <v>244</v>
      </c>
      <c r="D91" s="102">
        <v>225</v>
      </c>
      <c r="E91" s="102">
        <v>0</v>
      </c>
      <c r="F91" s="101" t="s">
        <v>192</v>
      </c>
      <c r="G91" s="95" t="s">
        <v>171</v>
      </c>
      <c r="H91" s="98">
        <f>I91+J91+K91+L91</f>
        <v>1547375.73</v>
      </c>
      <c r="I91" s="79">
        <f>I93+I95+I94+I96+I97+I99+I100</f>
        <v>1544775.73</v>
      </c>
      <c r="J91" s="79">
        <f>J93+J95+J94+J96+J97+J99+J100</f>
        <v>0</v>
      </c>
      <c r="K91" s="79">
        <f>K93+K95+K94+K96+K97+K99+K100</f>
        <v>0</v>
      </c>
      <c r="L91" s="79">
        <f>L93+L95+L94+L96+L97+L99+L100+L98</f>
        <v>2600</v>
      </c>
      <c r="M91" s="107">
        <f>M93+M95</f>
        <v>0</v>
      </c>
      <c r="N91" s="91"/>
    </row>
    <row r="92" spans="1:14" ht="6.75" customHeight="1">
      <c r="A92" s="71"/>
      <c r="B92" s="97"/>
      <c r="C92" s="97"/>
      <c r="D92" s="100"/>
      <c r="E92" s="100"/>
      <c r="F92" s="100"/>
      <c r="G92" s="94"/>
      <c r="H92" s="98"/>
      <c r="I92" s="71"/>
      <c r="J92" s="80"/>
      <c r="K92" s="80"/>
      <c r="L92" s="80"/>
      <c r="M92" s="86"/>
      <c r="N92" s="92"/>
    </row>
    <row r="93" spans="1:14" ht="25.5" customHeight="1">
      <c r="A93" s="71" t="s">
        <v>135</v>
      </c>
      <c r="B93" s="97"/>
      <c r="C93" s="97">
        <v>244</v>
      </c>
      <c r="D93" s="100">
        <v>225</v>
      </c>
      <c r="E93" s="100">
        <v>8</v>
      </c>
      <c r="F93" s="127">
        <v>50400</v>
      </c>
      <c r="G93" s="94" t="s">
        <v>193</v>
      </c>
      <c r="H93" s="79">
        <f t="shared" ref="H93:H100" si="3">I93+J93+K93+L93</f>
        <v>133375.69</v>
      </c>
      <c r="I93" s="80">
        <f>173460.35-40084.66</f>
        <v>133375.69</v>
      </c>
      <c r="J93" s="80"/>
      <c r="K93" s="80"/>
      <c r="L93" s="80">
        <f>M93</f>
        <v>0</v>
      </c>
      <c r="M93" s="86"/>
      <c r="N93" s="92"/>
    </row>
    <row r="94" spans="1:14" ht="24.75" customHeight="1">
      <c r="A94" s="71" t="s">
        <v>135</v>
      </c>
      <c r="B94" s="97"/>
      <c r="C94" s="97">
        <v>244</v>
      </c>
      <c r="D94" s="100">
        <v>225</v>
      </c>
      <c r="E94" s="100">
        <v>8</v>
      </c>
      <c r="F94" s="127">
        <v>50400</v>
      </c>
      <c r="G94" s="94" t="s">
        <v>195</v>
      </c>
      <c r="H94" s="79">
        <f t="shared" si="3"/>
        <v>45076.54</v>
      </c>
      <c r="I94" s="80">
        <f>22538.27+22538.27</f>
        <v>45076.54</v>
      </c>
      <c r="J94" s="80"/>
      <c r="K94" s="80"/>
      <c r="L94" s="80"/>
      <c r="M94" s="86"/>
      <c r="N94" s="92"/>
    </row>
    <row r="95" spans="1:14" ht="24.75" customHeight="1">
      <c r="A95" s="71" t="s">
        <v>135</v>
      </c>
      <c r="B95" s="97"/>
      <c r="C95" s="97">
        <v>244</v>
      </c>
      <c r="D95" s="100">
        <v>225</v>
      </c>
      <c r="E95" s="100">
        <v>8</v>
      </c>
      <c r="F95" s="127">
        <v>50400</v>
      </c>
      <c r="G95" s="94" t="s">
        <v>198</v>
      </c>
      <c r="H95" s="98">
        <f t="shared" si="3"/>
        <v>1366323.5</v>
      </c>
      <c r="I95" s="71">
        <f>1074523.5+291800</f>
        <v>1366323.5</v>
      </c>
      <c r="J95" s="80"/>
      <c r="K95" s="80"/>
      <c r="L95" s="80">
        <f>M95</f>
        <v>0</v>
      </c>
      <c r="M95" s="86"/>
      <c r="N95" s="92"/>
    </row>
    <row r="96" spans="1:14" ht="8.25" customHeight="1">
      <c r="A96" s="71"/>
      <c r="B96" s="97"/>
      <c r="C96" s="97"/>
      <c r="D96" s="100"/>
      <c r="E96" s="100"/>
      <c r="F96" s="127"/>
      <c r="G96" s="94"/>
      <c r="H96" s="98"/>
      <c r="I96" s="71"/>
      <c r="J96" s="80"/>
      <c r="K96" s="80"/>
      <c r="L96" s="80"/>
      <c r="M96" s="86"/>
      <c r="N96" s="92"/>
    </row>
    <row r="97" spans="1:14" ht="9" customHeight="1">
      <c r="A97" s="71"/>
      <c r="B97" s="97"/>
      <c r="C97" s="97"/>
      <c r="D97" s="100"/>
      <c r="E97" s="100"/>
      <c r="F97" s="127"/>
      <c r="G97" s="94"/>
      <c r="H97" s="98"/>
      <c r="I97" s="71"/>
      <c r="J97" s="80"/>
      <c r="K97" s="80"/>
      <c r="L97" s="80"/>
      <c r="M97" s="86"/>
      <c r="N97" s="92"/>
    </row>
    <row r="98" spans="1:14" ht="24.75" customHeight="1">
      <c r="A98" s="71" t="s">
        <v>135</v>
      </c>
      <c r="B98" s="97"/>
      <c r="C98" s="97">
        <v>244</v>
      </c>
      <c r="D98" s="100">
        <v>225</v>
      </c>
      <c r="E98" s="100">
        <v>8</v>
      </c>
      <c r="F98" s="127">
        <v>50300</v>
      </c>
      <c r="G98" s="94" t="s">
        <v>201</v>
      </c>
      <c r="H98" s="98">
        <f>I98+J98+K98+L98</f>
        <v>1600</v>
      </c>
      <c r="I98" s="71"/>
      <c r="J98" s="80"/>
      <c r="K98" s="80"/>
      <c r="L98" s="80">
        <v>1600</v>
      </c>
      <c r="M98" s="86"/>
      <c r="N98" s="92"/>
    </row>
    <row r="99" spans="1:14" ht="4.5" customHeight="1">
      <c r="A99" s="71"/>
      <c r="B99" s="97"/>
      <c r="C99" s="97"/>
      <c r="D99" s="100"/>
      <c r="E99" s="100"/>
      <c r="F99" s="127"/>
      <c r="G99" s="94"/>
      <c r="H99" s="98"/>
      <c r="I99" s="71"/>
      <c r="J99" s="80"/>
      <c r="K99" s="80"/>
      <c r="L99" s="80"/>
      <c r="M99" s="86"/>
      <c r="N99" s="92"/>
    </row>
    <row r="100" spans="1:14" ht="24.75" customHeight="1">
      <c r="A100" s="71" t="s">
        <v>135</v>
      </c>
      <c r="B100" s="97"/>
      <c r="C100" s="97">
        <v>244</v>
      </c>
      <c r="D100" s="100">
        <v>225</v>
      </c>
      <c r="E100" s="100">
        <v>8</v>
      </c>
      <c r="F100" s="127">
        <v>50300</v>
      </c>
      <c r="G100" s="94" t="s">
        <v>200</v>
      </c>
      <c r="H100" s="98">
        <f t="shared" si="3"/>
        <v>1000</v>
      </c>
      <c r="I100" s="71"/>
      <c r="J100" s="80"/>
      <c r="K100" s="80"/>
      <c r="L100" s="80">
        <v>1000</v>
      </c>
      <c r="M100" s="86"/>
      <c r="N100" s="92"/>
    </row>
    <row r="101" spans="1:14" ht="8.25" customHeight="1">
      <c r="A101" s="71"/>
      <c r="B101" s="97"/>
      <c r="C101" s="97"/>
      <c r="D101" s="100"/>
      <c r="E101" s="100"/>
      <c r="F101" s="127"/>
      <c r="G101" s="94"/>
      <c r="H101" s="98"/>
      <c r="I101" s="71"/>
      <c r="J101" s="80"/>
      <c r="K101" s="80"/>
      <c r="L101" s="80"/>
      <c r="M101" s="86"/>
      <c r="N101" s="92"/>
    </row>
    <row r="102" spans="1:14" ht="12.75" customHeight="1">
      <c r="A102" s="98" t="s">
        <v>136</v>
      </c>
      <c r="B102" s="97"/>
      <c r="C102" s="97">
        <v>244</v>
      </c>
      <c r="D102" s="102">
        <v>226</v>
      </c>
      <c r="E102" s="102">
        <v>0</v>
      </c>
      <c r="F102" s="101" t="s">
        <v>192</v>
      </c>
      <c r="G102" s="95" t="s">
        <v>171</v>
      </c>
      <c r="H102" s="79">
        <f>I102+J102+K102+L102</f>
        <v>7584511.5600000005</v>
      </c>
      <c r="I102" s="79">
        <f>I104+I106+I107+I108+I110+I105+I111+I112+I113+I114</f>
        <v>6037717.5600000005</v>
      </c>
      <c r="J102" s="79">
        <f>J104+J106+J107+J108+J110+J105+J111+J112+J113+J114</f>
        <v>0</v>
      </c>
      <c r="K102" s="79">
        <f>K104+K106+K107+K108+K110+K105+K111+K112+K113+K114</f>
        <v>0</v>
      </c>
      <c r="L102" s="79">
        <f>L104+L106+L107+L108+L110+L105+L111+L112+L113+L114+L109+L116+L115</f>
        <v>1546794</v>
      </c>
      <c r="M102" s="79">
        <f>M104+M106+M107+M108+M110+M105</f>
        <v>0</v>
      </c>
      <c r="N102" s="91"/>
    </row>
    <row r="103" spans="1:14" ht="12.75" customHeight="1">
      <c r="A103" s="71"/>
      <c r="B103" s="97"/>
      <c r="C103" s="97"/>
      <c r="D103" s="100"/>
      <c r="E103" s="100"/>
      <c r="F103" s="100"/>
      <c r="G103" s="94"/>
      <c r="H103" s="98"/>
      <c r="I103" s="71"/>
      <c r="J103" s="80"/>
      <c r="K103" s="80"/>
      <c r="L103" s="80"/>
      <c r="M103" s="86"/>
      <c r="N103" s="92"/>
    </row>
    <row r="104" spans="1:14" ht="12.75" customHeight="1">
      <c r="A104" s="71" t="s">
        <v>136</v>
      </c>
      <c r="B104" s="97"/>
      <c r="C104" s="97">
        <v>244</v>
      </c>
      <c r="D104" s="100">
        <v>226</v>
      </c>
      <c r="E104" s="100">
        <v>8</v>
      </c>
      <c r="F104" s="127">
        <v>50400</v>
      </c>
      <c r="G104" s="94" t="s">
        <v>193</v>
      </c>
      <c r="H104" s="79">
        <f t="shared" ref="H104:H109" si="4">I104+J104+K104+L104</f>
        <v>85835.5</v>
      </c>
      <c r="I104" s="71">
        <f>85835.5</f>
        <v>85835.5</v>
      </c>
      <c r="J104" s="80"/>
      <c r="K104" s="80"/>
      <c r="L104" s="80">
        <f>M104</f>
        <v>0</v>
      </c>
      <c r="M104" s="86"/>
      <c r="N104" s="92"/>
    </row>
    <row r="105" spans="1:14" ht="12.75" customHeight="1">
      <c r="A105" s="71" t="s">
        <v>136</v>
      </c>
      <c r="B105" s="97"/>
      <c r="C105" s="97">
        <v>244</v>
      </c>
      <c r="D105" s="100">
        <v>226</v>
      </c>
      <c r="E105" s="100">
        <v>8</v>
      </c>
      <c r="F105" s="127">
        <v>50400</v>
      </c>
      <c r="G105" s="94" t="s">
        <v>195</v>
      </c>
      <c r="H105" s="79">
        <f t="shared" si="4"/>
        <v>69634</v>
      </c>
      <c r="I105" s="80">
        <f>34817+34817</f>
        <v>69634</v>
      </c>
      <c r="J105" s="80"/>
      <c r="K105" s="80"/>
      <c r="L105" s="80">
        <f>M105</f>
        <v>0</v>
      </c>
      <c r="M105" s="86"/>
      <c r="N105" s="92"/>
    </row>
    <row r="106" spans="1:14" ht="12.75" customHeight="1">
      <c r="A106" s="71" t="s">
        <v>136</v>
      </c>
      <c r="B106" s="97"/>
      <c r="C106" s="97">
        <v>244</v>
      </c>
      <c r="D106" s="100">
        <v>226</v>
      </c>
      <c r="E106" s="100">
        <v>8</v>
      </c>
      <c r="F106" s="127">
        <v>50400</v>
      </c>
      <c r="G106" s="94" t="s">
        <v>196</v>
      </c>
      <c r="H106" s="79">
        <f t="shared" si="4"/>
        <v>4611250</v>
      </c>
      <c r="I106" s="80">
        <v>4611250</v>
      </c>
      <c r="J106" s="80"/>
      <c r="K106" s="80"/>
      <c r="L106" s="80">
        <f>M106</f>
        <v>0</v>
      </c>
      <c r="M106" s="86"/>
      <c r="N106" s="92"/>
    </row>
    <row r="107" spans="1:14" ht="12.75" customHeight="1">
      <c r="A107" s="71" t="s">
        <v>136</v>
      </c>
      <c r="B107" s="97"/>
      <c r="C107" s="97">
        <v>244</v>
      </c>
      <c r="D107" s="100">
        <v>226</v>
      </c>
      <c r="E107" s="100">
        <v>8</v>
      </c>
      <c r="F107" s="127">
        <v>50400</v>
      </c>
      <c r="G107" s="165" t="s">
        <v>197</v>
      </c>
      <c r="H107" s="79">
        <f t="shared" si="4"/>
        <v>291524.5</v>
      </c>
      <c r="I107" s="80">
        <v>291524.5</v>
      </c>
      <c r="J107" s="80"/>
      <c r="K107" s="80"/>
      <c r="L107" s="80">
        <f>M107</f>
        <v>0</v>
      </c>
      <c r="M107" s="86"/>
      <c r="N107" s="92"/>
    </row>
    <row r="108" spans="1:14" ht="12.75" customHeight="1">
      <c r="A108" s="71" t="s">
        <v>136</v>
      </c>
      <c r="B108" s="97"/>
      <c r="C108" s="97">
        <v>244</v>
      </c>
      <c r="D108" s="100">
        <v>226</v>
      </c>
      <c r="E108" s="100">
        <v>8</v>
      </c>
      <c r="F108" s="127">
        <v>50400</v>
      </c>
      <c r="G108" s="94" t="s">
        <v>198</v>
      </c>
      <c r="H108" s="79">
        <f t="shared" si="4"/>
        <v>979473.56</v>
      </c>
      <c r="I108" s="80">
        <v>979473.56</v>
      </c>
      <c r="J108" s="80"/>
      <c r="K108" s="80"/>
      <c r="L108" s="80">
        <f>M108</f>
        <v>0</v>
      </c>
      <c r="M108" s="86"/>
      <c r="N108" s="92"/>
    </row>
    <row r="109" spans="1:14" ht="12.75" customHeight="1">
      <c r="A109" s="71" t="s">
        <v>136</v>
      </c>
      <c r="B109" s="97"/>
      <c r="C109" s="97">
        <v>244</v>
      </c>
      <c r="D109" s="100">
        <v>226</v>
      </c>
      <c r="E109" s="100">
        <v>8</v>
      </c>
      <c r="F109" s="127">
        <v>50300</v>
      </c>
      <c r="G109" s="94" t="s">
        <v>216</v>
      </c>
      <c r="H109" s="79">
        <f t="shared" si="4"/>
        <v>1546794</v>
      </c>
      <c r="I109" s="80"/>
      <c r="J109" s="80"/>
      <c r="K109" s="80"/>
      <c r="L109" s="80">
        <v>1546794</v>
      </c>
      <c r="M109" s="86"/>
      <c r="N109" s="92"/>
    </row>
    <row r="110" spans="1:14" ht="6" customHeight="1">
      <c r="A110" s="71"/>
      <c r="B110" s="97"/>
      <c r="C110" s="97"/>
      <c r="D110" s="100"/>
      <c r="E110" s="100"/>
      <c r="F110" s="127"/>
      <c r="G110" s="94"/>
      <c r="H110" s="79"/>
      <c r="I110" s="80"/>
      <c r="J110" s="80"/>
      <c r="K110" s="80"/>
      <c r="L110" s="80"/>
      <c r="M110" s="86"/>
      <c r="N110" s="92"/>
    </row>
    <row r="111" spans="1:14" ht="6.75" customHeight="1">
      <c r="A111" s="71"/>
      <c r="B111" s="97"/>
      <c r="C111" s="97"/>
      <c r="D111" s="100"/>
      <c r="E111" s="100"/>
      <c r="F111" s="127"/>
      <c r="G111" s="94"/>
      <c r="H111" s="79"/>
      <c r="I111" s="80"/>
      <c r="J111" s="80"/>
      <c r="K111" s="80"/>
      <c r="L111" s="80"/>
      <c r="M111" s="86"/>
      <c r="N111" s="92"/>
    </row>
    <row r="112" spans="1:14" ht="6.75" customHeight="1">
      <c r="A112" s="71"/>
      <c r="B112" s="97"/>
      <c r="C112" s="97"/>
      <c r="D112" s="100"/>
      <c r="E112" s="100"/>
      <c r="F112" s="127"/>
      <c r="G112" s="94"/>
      <c r="H112" s="79"/>
      <c r="I112" s="80"/>
      <c r="J112" s="80"/>
      <c r="K112" s="80"/>
      <c r="L112" s="80"/>
      <c r="M112" s="86"/>
      <c r="N112" s="92"/>
    </row>
    <row r="113" spans="1:14" ht="6.75" customHeight="1">
      <c r="A113" s="71"/>
      <c r="B113" s="97"/>
      <c r="C113" s="97"/>
      <c r="D113" s="100"/>
      <c r="E113" s="100"/>
      <c r="F113" s="127"/>
      <c r="G113" s="94"/>
      <c r="H113" s="79"/>
      <c r="I113" s="80"/>
      <c r="J113" s="80"/>
      <c r="K113" s="80"/>
      <c r="L113" s="80"/>
      <c r="M113" s="86"/>
      <c r="N113" s="92"/>
    </row>
    <row r="114" spans="1:14" ht="6.75" customHeight="1">
      <c r="A114" s="71"/>
      <c r="B114" s="97"/>
      <c r="C114" s="97"/>
      <c r="D114" s="100"/>
      <c r="E114" s="100"/>
      <c r="F114" s="127"/>
      <c r="G114" s="94"/>
      <c r="H114" s="79"/>
      <c r="I114" s="80"/>
      <c r="J114" s="80"/>
      <c r="K114" s="80"/>
      <c r="L114" s="80"/>
      <c r="M114" s="86"/>
      <c r="N114" s="92"/>
    </row>
    <row r="115" spans="1:14" ht="6.75" customHeight="1">
      <c r="A115" s="71"/>
      <c r="B115" s="97"/>
      <c r="C115" s="97"/>
      <c r="D115" s="100"/>
      <c r="E115" s="100"/>
      <c r="F115" s="127"/>
      <c r="G115" s="94"/>
      <c r="H115" s="79"/>
      <c r="I115" s="80"/>
      <c r="J115" s="80"/>
      <c r="K115" s="80"/>
      <c r="L115" s="80"/>
      <c r="M115" s="86"/>
      <c r="N115" s="92"/>
    </row>
    <row r="116" spans="1:14" ht="6.75" customHeight="1">
      <c r="A116" s="71"/>
      <c r="B116" s="97"/>
      <c r="C116" s="97"/>
      <c r="D116" s="100"/>
      <c r="E116" s="100"/>
      <c r="F116" s="127"/>
      <c r="G116" s="94"/>
      <c r="H116" s="79"/>
      <c r="I116" s="80"/>
      <c r="J116" s="80"/>
      <c r="K116" s="80"/>
      <c r="L116" s="80"/>
      <c r="M116" s="86"/>
      <c r="N116" s="92"/>
    </row>
    <row r="117" spans="1:14" s="153" customFormat="1" ht="12.75" hidden="1" customHeight="1">
      <c r="A117" s="98"/>
      <c r="B117" s="101"/>
      <c r="C117" s="101"/>
      <c r="D117" s="101"/>
      <c r="E117" s="101"/>
      <c r="F117" s="101"/>
      <c r="G117" s="95"/>
      <c r="H117" s="79"/>
      <c r="I117" s="79"/>
      <c r="J117" s="79"/>
      <c r="K117" s="79"/>
      <c r="L117" s="79"/>
      <c r="M117" s="107"/>
      <c r="N117" s="91"/>
    </row>
    <row r="118" spans="1:14" ht="12.75" hidden="1" customHeight="1">
      <c r="A118" s="71"/>
      <c r="B118" s="97"/>
      <c r="C118" s="97"/>
      <c r="D118" s="100"/>
      <c r="E118" s="100"/>
      <c r="F118" s="127"/>
      <c r="G118" s="94"/>
      <c r="H118" s="79"/>
      <c r="I118" s="80"/>
      <c r="J118" s="80"/>
      <c r="K118" s="80"/>
      <c r="L118" s="80"/>
      <c r="M118" s="86"/>
      <c r="N118" s="92"/>
    </row>
    <row r="119" spans="1:14" ht="12.75" hidden="1" customHeight="1">
      <c r="A119" s="71"/>
      <c r="B119" s="97"/>
      <c r="C119" s="97"/>
      <c r="D119" s="97"/>
      <c r="E119" s="97"/>
      <c r="F119" s="97"/>
      <c r="G119" s="94"/>
      <c r="H119" s="79"/>
      <c r="I119" s="80"/>
      <c r="J119" s="80"/>
      <c r="K119" s="80"/>
      <c r="L119" s="80"/>
      <c r="M119" s="86"/>
      <c r="N119" s="74"/>
    </row>
    <row r="120" spans="1:14" ht="12.75" customHeight="1">
      <c r="A120" s="98" t="s">
        <v>138</v>
      </c>
      <c r="B120" s="97"/>
      <c r="C120" s="101">
        <v>244</v>
      </c>
      <c r="D120" s="102">
        <v>310</v>
      </c>
      <c r="E120" s="102">
        <v>0</v>
      </c>
      <c r="F120" s="101" t="s">
        <v>192</v>
      </c>
      <c r="G120" s="95" t="s">
        <v>171</v>
      </c>
      <c r="H120" s="79">
        <f>I120+J120+K120+L120</f>
        <v>1660068.4800000002</v>
      </c>
      <c r="I120" s="79">
        <f>I123+I125+I122+I126+I127+I128+I130+I124</f>
        <v>1660068.4800000002</v>
      </c>
      <c r="J120" s="79">
        <f>J123+J125+J122+J126+J127+J128+J129</f>
        <v>0</v>
      </c>
      <c r="K120" s="79">
        <f>K123+K125+K122+K126+K127+K128</f>
        <v>0</v>
      </c>
      <c r="L120" s="79">
        <f>L123+L125+L122+L126+L127+L128+L129</f>
        <v>0</v>
      </c>
      <c r="M120" s="107">
        <f>M123+M125+M122</f>
        <v>0</v>
      </c>
      <c r="N120" s="91"/>
    </row>
    <row r="121" spans="1:14" ht="12.75" customHeight="1">
      <c r="A121" s="71"/>
      <c r="B121" s="97"/>
      <c r="C121" s="97"/>
      <c r="D121" s="97"/>
      <c r="E121" s="97"/>
      <c r="F121" s="97"/>
      <c r="G121" s="94"/>
      <c r="H121" s="79"/>
      <c r="I121" s="71"/>
      <c r="J121" s="80"/>
      <c r="K121" s="80"/>
      <c r="L121" s="80"/>
      <c r="M121" s="86"/>
      <c r="N121" s="74"/>
    </row>
    <row r="122" spans="1:14" ht="12.75" customHeight="1">
      <c r="A122" s="71" t="s">
        <v>138</v>
      </c>
      <c r="B122" s="97"/>
      <c r="C122" s="97">
        <v>244</v>
      </c>
      <c r="D122" s="100">
        <v>310</v>
      </c>
      <c r="E122" s="100">
        <v>8</v>
      </c>
      <c r="F122" s="127">
        <v>50400</v>
      </c>
      <c r="G122" s="94" t="s">
        <v>193</v>
      </c>
      <c r="H122" s="79">
        <f>I122+J122+K122+L122</f>
        <v>42962.35</v>
      </c>
      <c r="I122" s="80">
        <v>42962.35</v>
      </c>
      <c r="J122" s="80"/>
      <c r="K122" s="80"/>
      <c r="L122" s="80"/>
      <c r="M122" s="86"/>
      <c r="N122" s="92"/>
    </row>
    <row r="123" spans="1:14" ht="15.75" customHeight="1">
      <c r="A123" s="71" t="s">
        <v>138</v>
      </c>
      <c r="B123" s="97"/>
      <c r="C123" s="97">
        <v>244</v>
      </c>
      <c r="D123" s="100">
        <v>310</v>
      </c>
      <c r="E123" s="100">
        <v>8</v>
      </c>
      <c r="F123" s="127">
        <v>50400</v>
      </c>
      <c r="G123" s="165" t="s">
        <v>197</v>
      </c>
      <c r="H123" s="79">
        <f>I123+J123+K123+L123</f>
        <v>1500106.1300000001</v>
      </c>
      <c r="I123" s="80">
        <f>1470573.31+29532.82</f>
        <v>1500106.1300000001</v>
      </c>
      <c r="J123" s="80"/>
      <c r="K123" s="80"/>
      <c r="L123" s="80">
        <f>M123</f>
        <v>0</v>
      </c>
      <c r="M123" s="86"/>
      <c r="N123" s="92"/>
    </row>
    <row r="124" spans="1:14" ht="15.75" customHeight="1">
      <c r="A124" s="71" t="s">
        <v>138</v>
      </c>
      <c r="B124" s="97"/>
      <c r="C124" s="97">
        <v>244</v>
      </c>
      <c r="D124" s="100">
        <v>310</v>
      </c>
      <c r="E124" s="100">
        <v>8</v>
      </c>
      <c r="F124" s="127">
        <v>50400</v>
      </c>
      <c r="G124" s="94" t="s">
        <v>198</v>
      </c>
      <c r="H124" s="79">
        <f>I124+J124+K124+L124</f>
        <v>117000</v>
      </c>
      <c r="I124" s="80">
        <v>117000</v>
      </c>
      <c r="J124" s="80"/>
      <c r="K124" s="80"/>
      <c r="L124" s="80"/>
      <c r="M124" s="86"/>
      <c r="N124" s="92"/>
    </row>
    <row r="125" spans="1:14" ht="4.5" customHeight="1">
      <c r="A125" s="71"/>
      <c r="B125" s="97"/>
      <c r="C125" s="97"/>
      <c r="D125" s="100"/>
      <c r="E125" s="100"/>
      <c r="F125" s="127"/>
      <c r="G125" s="94"/>
      <c r="H125" s="79"/>
      <c r="I125" s="80"/>
      <c r="J125" s="80"/>
      <c r="K125" s="80"/>
      <c r="L125" s="80"/>
      <c r="M125" s="86"/>
      <c r="N125" s="92"/>
    </row>
    <row r="126" spans="1:14" ht="7.5" customHeight="1">
      <c r="A126" s="71"/>
      <c r="B126" s="97"/>
      <c r="C126" s="97"/>
      <c r="D126" s="100"/>
      <c r="E126" s="100"/>
      <c r="F126" s="127"/>
      <c r="G126" s="94"/>
      <c r="H126" s="79"/>
      <c r="I126" s="80"/>
      <c r="J126" s="80"/>
      <c r="K126" s="80"/>
      <c r="L126" s="80"/>
      <c r="M126" s="86"/>
      <c r="N126" s="92"/>
    </row>
    <row r="127" spans="1:14" ht="6" customHeight="1">
      <c r="A127" s="71"/>
      <c r="B127" s="97"/>
      <c r="C127" s="97"/>
      <c r="D127" s="100"/>
      <c r="E127" s="100"/>
      <c r="F127" s="127"/>
      <c r="G127" s="94"/>
      <c r="H127" s="79"/>
      <c r="I127" s="80"/>
      <c r="J127" s="80"/>
      <c r="K127" s="80"/>
      <c r="L127" s="80"/>
      <c r="M127" s="86"/>
      <c r="N127" s="92"/>
    </row>
    <row r="128" spans="1:14" ht="6.75" customHeight="1">
      <c r="A128" s="71"/>
      <c r="B128" s="97"/>
      <c r="C128" s="97"/>
      <c r="D128" s="100"/>
      <c r="E128" s="100"/>
      <c r="F128" s="127"/>
      <c r="G128" s="94"/>
      <c r="H128" s="79"/>
      <c r="I128" s="80"/>
      <c r="J128" s="80"/>
      <c r="K128" s="80"/>
      <c r="L128" s="80"/>
      <c r="M128" s="86"/>
      <c r="N128" s="92"/>
    </row>
    <row r="129" spans="1:14" ht="9" customHeight="1">
      <c r="A129" s="71"/>
      <c r="B129" s="97"/>
      <c r="C129" s="97"/>
      <c r="D129" s="100"/>
      <c r="E129" s="100"/>
      <c r="F129" s="127"/>
      <c r="G129" s="94"/>
      <c r="H129" s="79"/>
      <c r="I129" s="80"/>
      <c r="J129" s="80"/>
      <c r="K129" s="80"/>
      <c r="L129" s="80"/>
      <c r="M129" s="86"/>
      <c r="N129" s="92"/>
    </row>
    <row r="130" spans="1:14" ht="9.75" customHeight="1">
      <c r="A130" s="71"/>
      <c r="B130" s="97"/>
      <c r="C130" s="97"/>
      <c r="D130" s="100"/>
      <c r="E130" s="100"/>
      <c r="F130" s="127"/>
      <c r="G130" s="94"/>
      <c r="H130" s="79"/>
      <c r="I130" s="80"/>
      <c r="J130" s="80"/>
      <c r="K130" s="80"/>
      <c r="L130" s="80"/>
      <c r="M130" s="86"/>
      <c r="N130" s="92"/>
    </row>
    <row r="131" spans="1:14" ht="8.25" customHeight="1">
      <c r="A131" s="71"/>
      <c r="B131" s="97"/>
      <c r="C131" s="97"/>
      <c r="D131" s="97"/>
      <c r="E131" s="97"/>
      <c r="F131" s="97"/>
      <c r="G131" s="94"/>
      <c r="H131" s="79"/>
      <c r="I131" s="71"/>
      <c r="J131" s="80"/>
      <c r="K131" s="80"/>
      <c r="L131" s="80"/>
      <c r="M131" s="86"/>
      <c r="N131" s="74"/>
    </row>
    <row r="132" spans="1:14" ht="16.5" customHeight="1">
      <c r="A132" s="98" t="s">
        <v>137</v>
      </c>
      <c r="B132" s="97"/>
      <c r="C132" s="101">
        <v>244</v>
      </c>
      <c r="D132" s="102">
        <v>340</v>
      </c>
      <c r="E132" s="102">
        <v>0</v>
      </c>
      <c r="F132" s="101" t="s">
        <v>192</v>
      </c>
      <c r="G132" s="95" t="s">
        <v>171</v>
      </c>
      <c r="H132" s="79">
        <f>I132+J132+K132+L132</f>
        <v>4254072.29</v>
      </c>
      <c r="I132" s="79">
        <f>I134+I136+I137+I138+I139+I140+I141+I142+I143+I144+I135</f>
        <v>3214008.4899999998</v>
      </c>
      <c r="J132" s="79">
        <f>J134+J136+J137+J138+J139+J140+J141+J142+J143</f>
        <v>0</v>
      </c>
      <c r="K132" s="79">
        <f>K134+K136+K137+K138+K139+K140+K141+K142+K143</f>
        <v>0</v>
      </c>
      <c r="L132" s="79">
        <f>L134+L136+L137+L138+L139+L140+L141+L142+L143</f>
        <v>1040063.8</v>
      </c>
      <c r="M132" s="107">
        <f>M134+M136+M137+M138</f>
        <v>0</v>
      </c>
      <c r="N132" s="91"/>
    </row>
    <row r="133" spans="1:14" ht="8.25" customHeight="1">
      <c r="A133" s="71"/>
      <c r="B133" s="97"/>
      <c r="C133" s="97"/>
      <c r="D133" s="97"/>
      <c r="E133" s="97"/>
      <c r="F133" s="97"/>
      <c r="G133" s="94"/>
      <c r="H133" s="79"/>
      <c r="I133" s="71"/>
      <c r="J133" s="80"/>
      <c r="K133" s="80"/>
      <c r="L133" s="80"/>
      <c r="M133" s="86"/>
      <c r="N133" s="74"/>
    </row>
    <row r="134" spans="1:14" ht="12.75" customHeight="1">
      <c r="A134" s="71" t="s">
        <v>137</v>
      </c>
      <c r="B134" s="97"/>
      <c r="C134" s="97">
        <v>244</v>
      </c>
      <c r="D134" s="100">
        <v>340</v>
      </c>
      <c r="E134" s="100">
        <v>8</v>
      </c>
      <c r="F134" s="127">
        <v>50400</v>
      </c>
      <c r="G134" s="94" t="s">
        <v>193</v>
      </c>
      <c r="H134" s="79">
        <f t="shared" ref="H134:H160" si="5">I134+J134+K134+L134</f>
        <v>295091.17</v>
      </c>
      <c r="I134" s="71">
        <v>295091.17</v>
      </c>
      <c r="J134" s="80"/>
      <c r="K134" s="80"/>
      <c r="L134" s="80">
        <f>M134</f>
        <v>0</v>
      </c>
      <c r="M134" s="86"/>
      <c r="N134" s="92"/>
    </row>
    <row r="135" spans="1:14" ht="12.75" customHeight="1">
      <c r="A135" s="71" t="s">
        <v>137</v>
      </c>
      <c r="B135" s="97"/>
      <c r="C135" s="97">
        <v>244</v>
      </c>
      <c r="D135" s="100">
        <v>340</v>
      </c>
      <c r="E135" s="100">
        <v>8</v>
      </c>
      <c r="F135" s="127">
        <v>50400</v>
      </c>
      <c r="G135" s="94" t="s">
        <v>195</v>
      </c>
      <c r="H135" s="79">
        <f t="shared" si="5"/>
        <v>205000</v>
      </c>
      <c r="I135" s="71">
        <v>205000</v>
      </c>
      <c r="J135" s="80"/>
      <c r="K135" s="80"/>
      <c r="L135" s="80">
        <f>M135</f>
        <v>0</v>
      </c>
      <c r="M135" s="86"/>
      <c r="N135" s="92"/>
    </row>
    <row r="136" spans="1:14" ht="12.75" customHeight="1">
      <c r="A136" s="71" t="s">
        <v>137</v>
      </c>
      <c r="B136" s="97"/>
      <c r="C136" s="97">
        <v>244</v>
      </c>
      <c r="D136" s="100">
        <v>340</v>
      </c>
      <c r="E136" s="100">
        <v>8</v>
      </c>
      <c r="F136" s="127">
        <v>50400</v>
      </c>
      <c r="G136" s="94" t="s">
        <v>194</v>
      </c>
      <c r="H136" s="79">
        <f t="shared" si="5"/>
        <v>47308.37</v>
      </c>
      <c r="I136" s="80">
        <v>47308.37</v>
      </c>
      <c r="J136" s="80"/>
      <c r="K136" s="80"/>
      <c r="L136" s="80">
        <f>M136</f>
        <v>0</v>
      </c>
      <c r="M136" s="86"/>
      <c r="N136" s="92"/>
    </row>
    <row r="137" spans="1:14" ht="12.75" customHeight="1">
      <c r="A137" s="71" t="s">
        <v>137</v>
      </c>
      <c r="B137" s="97"/>
      <c r="C137" s="97">
        <v>244</v>
      </c>
      <c r="D137" s="100">
        <v>340</v>
      </c>
      <c r="E137" s="100">
        <v>8</v>
      </c>
      <c r="F137" s="127">
        <v>50400</v>
      </c>
      <c r="G137" s="165" t="s">
        <v>197</v>
      </c>
      <c r="H137" s="79">
        <f t="shared" si="5"/>
        <v>465083.15</v>
      </c>
      <c r="I137" s="71">
        <f>486500-21416.85</f>
        <v>465083.15</v>
      </c>
      <c r="J137" s="80"/>
      <c r="K137" s="80"/>
      <c r="L137" s="80">
        <f>M137</f>
        <v>0</v>
      </c>
      <c r="M137" s="86"/>
      <c r="N137" s="92"/>
    </row>
    <row r="138" spans="1:14" ht="12.75" customHeight="1">
      <c r="A138" s="71" t="s">
        <v>137</v>
      </c>
      <c r="B138" s="97"/>
      <c r="C138" s="97">
        <v>244</v>
      </c>
      <c r="D138" s="100">
        <v>340</v>
      </c>
      <c r="E138" s="100">
        <v>8</v>
      </c>
      <c r="F138" s="127">
        <v>50400</v>
      </c>
      <c r="G138" s="94" t="s">
        <v>198</v>
      </c>
      <c r="H138" s="79">
        <f t="shared" si="5"/>
        <v>2201525.7999999998</v>
      </c>
      <c r="I138" s="71">
        <v>2201525.7999999998</v>
      </c>
      <c r="J138" s="80"/>
      <c r="K138" s="80"/>
      <c r="L138" s="80">
        <f>M138</f>
        <v>0</v>
      </c>
      <c r="M138" s="86"/>
      <c r="N138" s="92"/>
    </row>
    <row r="139" spans="1:14" ht="12.75" customHeight="1">
      <c r="A139" s="71" t="s">
        <v>137</v>
      </c>
      <c r="B139" s="97"/>
      <c r="C139" s="97">
        <v>244</v>
      </c>
      <c r="D139" s="100">
        <v>340</v>
      </c>
      <c r="E139" s="100">
        <v>8</v>
      </c>
      <c r="F139" s="127">
        <v>50300</v>
      </c>
      <c r="G139" s="123" t="s">
        <v>208</v>
      </c>
      <c r="H139" s="79">
        <f t="shared" si="5"/>
        <v>979543.8</v>
      </c>
      <c r="I139" s="71"/>
      <c r="J139" s="80"/>
      <c r="K139" s="80"/>
      <c r="L139" s="80">
        <v>979543.8</v>
      </c>
      <c r="M139" s="86"/>
      <c r="N139" s="92"/>
    </row>
    <row r="140" spans="1:14" ht="12.75" customHeight="1">
      <c r="A140" s="71" t="s">
        <v>137</v>
      </c>
      <c r="B140" s="97"/>
      <c r="C140" s="97">
        <v>244</v>
      </c>
      <c r="D140" s="100">
        <v>340</v>
      </c>
      <c r="E140" s="100">
        <v>8</v>
      </c>
      <c r="F140" s="127">
        <v>50300</v>
      </c>
      <c r="G140" s="125" t="s">
        <v>201</v>
      </c>
      <c r="H140" s="79">
        <f t="shared" si="5"/>
        <v>12440</v>
      </c>
      <c r="I140" s="80"/>
      <c r="J140" s="80"/>
      <c r="K140" s="80"/>
      <c r="L140" s="80">
        <v>12440</v>
      </c>
      <c r="M140" s="86"/>
      <c r="N140" s="92"/>
    </row>
    <row r="141" spans="1:14" ht="12.75" customHeight="1">
      <c r="A141" s="71" t="s">
        <v>137</v>
      </c>
      <c r="B141" s="97"/>
      <c r="C141" s="97">
        <v>244</v>
      </c>
      <c r="D141" s="100">
        <v>340</v>
      </c>
      <c r="E141" s="100">
        <v>8</v>
      </c>
      <c r="F141" s="127">
        <v>50300</v>
      </c>
      <c r="G141" s="125" t="s">
        <v>200</v>
      </c>
      <c r="H141" s="79">
        <f t="shared" si="5"/>
        <v>48080</v>
      </c>
      <c r="I141" s="80"/>
      <c r="J141" s="80"/>
      <c r="K141" s="80"/>
      <c r="L141" s="80">
        <v>48080</v>
      </c>
      <c r="M141" s="86"/>
      <c r="N141" s="92"/>
    </row>
    <row r="142" spans="1:14" ht="9.75" customHeight="1">
      <c r="A142" s="71"/>
      <c r="B142" s="97"/>
      <c r="C142" s="97"/>
      <c r="D142" s="100"/>
      <c r="E142" s="100"/>
      <c r="F142" s="127"/>
      <c r="G142" s="125"/>
      <c r="H142" s="79"/>
      <c r="I142" s="80"/>
      <c r="J142" s="80"/>
      <c r="K142" s="80"/>
      <c r="L142" s="80"/>
      <c r="M142" s="86"/>
      <c r="N142" s="92"/>
    </row>
    <row r="143" spans="1:14" ht="8.25" customHeight="1">
      <c r="A143" s="71"/>
      <c r="B143" s="97"/>
      <c r="C143" s="97"/>
      <c r="D143" s="100"/>
      <c r="E143" s="100"/>
      <c r="F143" s="127"/>
      <c r="G143" s="125"/>
      <c r="H143" s="79"/>
      <c r="I143" s="80"/>
      <c r="J143" s="80"/>
      <c r="K143" s="80"/>
      <c r="L143" s="80"/>
      <c r="M143" s="86"/>
      <c r="N143" s="92"/>
    </row>
    <row r="144" spans="1:14" ht="6.75" customHeight="1">
      <c r="A144" s="154"/>
      <c r="B144" s="97"/>
      <c r="C144" s="97"/>
      <c r="D144" s="100"/>
      <c r="E144" s="100"/>
      <c r="F144" s="127"/>
      <c r="G144" s="125"/>
      <c r="H144" s="79"/>
      <c r="I144" s="80"/>
      <c r="J144" s="80"/>
      <c r="K144" s="80"/>
      <c r="L144" s="80"/>
      <c r="M144" s="86"/>
      <c r="N144" s="92"/>
    </row>
    <row r="145" spans="1:14">
      <c r="A145" s="98" t="s">
        <v>96</v>
      </c>
      <c r="B145" s="101">
        <v>300</v>
      </c>
      <c r="C145" s="101" t="s">
        <v>16</v>
      </c>
      <c r="D145" s="101"/>
      <c r="E145" s="101"/>
      <c r="F145" s="101"/>
      <c r="G145" s="112"/>
      <c r="H145" s="98">
        <f t="shared" si="5"/>
        <v>0</v>
      </c>
      <c r="I145" s="98"/>
      <c r="J145" s="79"/>
      <c r="K145" s="79"/>
      <c r="L145" s="79"/>
      <c r="M145" s="107"/>
      <c r="N145" s="88"/>
    </row>
    <row r="146" spans="1:14">
      <c r="A146" s="71" t="s">
        <v>97</v>
      </c>
      <c r="B146" s="97">
        <v>310</v>
      </c>
      <c r="C146" s="71"/>
      <c r="D146" s="71"/>
      <c r="E146" s="71"/>
      <c r="F146" s="97"/>
      <c r="G146" s="104"/>
      <c r="H146" s="98">
        <f t="shared" si="5"/>
        <v>0</v>
      </c>
      <c r="I146" s="71"/>
      <c r="J146" s="80"/>
      <c r="K146" s="80"/>
      <c r="L146" s="80"/>
      <c r="M146" s="86"/>
      <c r="N146" s="78"/>
    </row>
    <row r="147" spans="1:14">
      <c r="A147" s="71" t="s">
        <v>98</v>
      </c>
      <c r="B147" s="97">
        <v>320</v>
      </c>
      <c r="C147" s="71"/>
      <c r="D147" s="71"/>
      <c r="E147" s="71"/>
      <c r="F147" s="97"/>
      <c r="G147" s="104"/>
      <c r="H147" s="98">
        <f t="shared" si="5"/>
        <v>0</v>
      </c>
      <c r="I147" s="71"/>
      <c r="J147" s="80"/>
      <c r="K147" s="80"/>
      <c r="L147" s="80"/>
      <c r="M147" s="86"/>
      <c r="N147" s="78"/>
    </row>
    <row r="148" spans="1:14">
      <c r="A148" s="98" t="s">
        <v>99</v>
      </c>
      <c r="B148" s="101">
        <v>400</v>
      </c>
      <c r="C148" s="98"/>
      <c r="D148" s="98"/>
      <c r="E148" s="98"/>
      <c r="F148" s="101"/>
      <c r="G148" s="113"/>
      <c r="H148" s="98">
        <f t="shared" si="5"/>
        <v>0</v>
      </c>
      <c r="I148" s="98"/>
      <c r="J148" s="79"/>
      <c r="K148" s="79"/>
      <c r="L148" s="79"/>
      <c r="M148" s="107"/>
      <c r="N148" s="93"/>
    </row>
    <row r="149" spans="1:14">
      <c r="A149" s="71" t="s">
        <v>100</v>
      </c>
      <c r="B149" s="97">
        <v>410</v>
      </c>
      <c r="C149" s="71"/>
      <c r="D149" s="71"/>
      <c r="E149" s="71"/>
      <c r="F149" s="97"/>
      <c r="G149" s="104"/>
      <c r="H149" s="98">
        <f t="shared" si="5"/>
        <v>0</v>
      </c>
      <c r="I149" s="71"/>
      <c r="J149" s="80"/>
      <c r="K149" s="80"/>
      <c r="L149" s="80"/>
      <c r="M149" s="86"/>
      <c r="N149" s="78"/>
    </row>
    <row r="150" spans="1:14">
      <c r="A150" s="71" t="s">
        <v>101</v>
      </c>
      <c r="B150" s="97">
        <v>420</v>
      </c>
      <c r="C150" s="71"/>
      <c r="D150" s="71"/>
      <c r="E150" s="71"/>
      <c r="F150" s="97"/>
      <c r="G150" s="104"/>
      <c r="H150" s="98">
        <f t="shared" si="5"/>
        <v>0</v>
      </c>
      <c r="I150" s="71"/>
      <c r="J150" s="80"/>
      <c r="K150" s="80"/>
      <c r="L150" s="80"/>
      <c r="M150" s="86"/>
      <c r="N150" s="78"/>
    </row>
    <row r="151" spans="1:14">
      <c r="A151" s="98" t="s">
        <v>38</v>
      </c>
      <c r="B151" s="101">
        <v>500</v>
      </c>
      <c r="C151" s="101" t="s">
        <v>16</v>
      </c>
      <c r="D151" s="101"/>
      <c r="E151" s="101">
        <v>0</v>
      </c>
      <c r="F151" s="101" t="s">
        <v>170</v>
      </c>
      <c r="G151" s="95" t="s">
        <v>171</v>
      </c>
      <c r="H151" s="98">
        <f>I151+J151+K151+L151</f>
        <v>0</v>
      </c>
      <c r="I151" s="79">
        <f>I152++I153+I154+I155+I156+I158+I159</f>
        <v>0</v>
      </c>
      <c r="J151" s="79">
        <f>J152++J153+J154+J155+J156+J158+J159</f>
        <v>0</v>
      </c>
      <c r="K151" s="79">
        <f>K152++K153+K154+K155+K156+K158+K159</f>
        <v>0</v>
      </c>
      <c r="L151" s="79">
        <f>L152++L153+L154+L155+L156+L158+L159+L157</f>
        <v>0</v>
      </c>
      <c r="M151" s="79">
        <f>M152</f>
        <v>0</v>
      </c>
      <c r="N151" s="87"/>
    </row>
    <row r="152" spans="1:14" ht="9.75" customHeight="1">
      <c r="A152" s="71"/>
      <c r="B152" s="97"/>
      <c r="C152" s="101"/>
      <c r="D152" s="97"/>
      <c r="E152" s="97"/>
      <c r="F152" s="100"/>
      <c r="G152" s="94"/>
      <c r="H152" s="71"/>
      <c r="I152" s="71"/>
      <c r="J152" s="80"/>
      <c r="K152" s="80"/>
      <c r="L152" s="80"/>
      <c r="M152" s="107"/>
      <c r="N152" s="87"/>
    </row>
    <row r="153" spans="1:14" ht="6" customHeight="1">
      <c r="A153" s="71"/>
      <c r="B153" s="97"/>
      <c r="C153" s="101"/>
      <c r="D153" s="97"/>
      <c r="E153" s="97"/>
      <c r="F153" s="100"/>
      <c r="G153" s="94"/>
      <c r="H153" s="80"/>
      <c r="I153" s="71"/>
      <c r="J153" s="80"/>
      <c r="K153" s="80"/>
      <c r="L153" s="80"/>
      <c r="M153" s="107"/>
      <c r="N153" s="87"/>
    </row>
    <row r="154" spans="1:14" ht="9.75" customHeight="1">
      <c r="A154" s="71"/>
      <c r="B154" s="97"/>
      <c r="C154" s="101"/>
      <c r="D154" s="97"/>
      <c r="E154" s="97"/>
      <c r="F154" s="100"/>
      <c r="G154" s="94"/>
      <c r="H154" s="80"/>
      <c r="I154" s="71"/>
      <c r="J154" s="80"/>
      <c r="K154" s="80"/>
      <c r="L154" s="80"/>
      <c r="M154" s="107"/>
      <c r="N154" s="87"/>
    </row>
    <row r="155" spans="1:14" ht="7.5" customHeight="1">
      <c r="A155" s="71"/>
      <c r="B155" s="97"/>
      <c r="C155" s="101"/>
      <c r="D155" s="97"/>
      <c r="E155" s="97"/>
      <c r="F155" s="100"/>
      <c r="G155" s="94"/>
      <c r="H155" s="80"/>
      <c r="I155" s="71"/>
      <c r="J155" s="80"/>
      <c r="K155" s="80"/>
      <c r="L155" s="80"/>
      <c r="M155" s="107"/>
      <c r="N155" s="87"/>
    </row>
    <row r="156" spans="1:14" ht="0.6" hidden="1" customHeight="1">
      <c r="A156" s="71"/>
      <c r="B156" s="97"/>
      <c r="C156" s="101"/>
      <c r="D156" s="97"/>
      <c r="E156" s="97"/>
      <c r="F156" s="100"/>
      <c r="G156" s="94"/>
      <c r="H156" s="80"/>
      <c r="I156" s="71"/>
      <c r="J156" s="80"/>
      <c r="K156" s="80"/>
      <c r="L156" s="80"/>
      <c r="M156" s="107"/>
      <c r="N156" s="87"/>
    </row>
    <row r="157" spans="1:14" ht="7.5" customHeight="1">
      <c r="A157" s="71"/>
      <c r="B157" s="97"/>
      <c r="C157" s="101"/>
      <c r="D157" s="97"/>
      <c r="E157" s="97"/>
      <c r="F157" s="100"/>
      <c r="G157" s="94"/>
      <c r="H157" s="80"/>
      <c r="I157" s="71"/>
      <c r="J157" s="80"/>
      <c r="K157" s="80"/>
      <c r="L157" s="80"/>
      <c r="M157" s="107"/>
      <c r="N157" s="87"/>
    </row>
    <row r="158" spans="1:14" ht="9.75" customHeight="1">
      <c r="A158" s="71"/>
      <c r="B158" s="97"/>
      <c r="C158" s="101"/>
      <c r="D158" s="97"/>
      <c r="E158" s="97"/>
      <c r="F158" s="100"/>
      <c r="G158" s="94"/>
      <c r="H158" s="80"/>
      <c r="I158" s="71"/>
      <c r="J158" s="80"/>
      <c r="K158" s="80"/>
      <c r="L158" s="80"/>
      <c r="M158" s="107"/>
      <c r="N158" s="87"/>
    </row>
    <row r="159" spans="1:14" ht="11.25" customHeight="1">
      <c r="A159" s="71"/>
      <c r="B159" s="97"/>
      <c r="C159" s="101"/>
      <c r="D159" s="97"/>
      <c r="E159" s="97"/>
      <c r="F159" s="100"/>
      <c r="G159" s="94"/>
      <c r="H159" s="80"/>
      <c r="I159" s="71"/>
      <c r="J159" s="80"/>
      <c r="K159" s="80"/>
      <c r="L159" s="80"/>
      <c r="M159" s="107"/>
      <c r="N159" s="87"/>
    </row>
    <row r="160" spans="1:14">
      <c r="A160" s="98" t="s">
        <v>45</v>
      </c>
      <c r="B160" s="101">
        <v>600</v>
      </c>
      <c r="C160" s="101" t="s">
        <v>16</v>
      </c>
      <c r="D160" s="101"/>
      <c r="E160" s="101"/>
      <c r="F160" s="101"/>
      <c r="G160" s="112"/>
      <c r="H160" s="98">
        <f t="shared" si="5"/>
        <v>0</v>
      </c>
      <c r="I160" s="98"/>
      <c r="J160" s="79"/>
      <c r="K160" s="79"/>
      <c r="L160" s="79"/>
      <c r="M160" s="107"/>
      <c r="N160" s="87"/>
    </row>
    <row r="161" spans="1:14" ht="6" customHeight="1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87"/>
    </row>
    <row r="162" spans="1:14">
      <c r="A162" s="114" t="s">
        <v>129</v>
      </c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</row>
    <row r="163" spans="1:14">
      <c r="A163" s="115" t="s">
        <v>145</v>
      </c>
      <c r="B163" s="115"/>
      <c r="C163" s="114"/>
      <c r="D163" s="114"/>
      <c r="E163" s="114"/>
      <c r="F163" s="114"/>
      <c r="G163" s="114"/>
      <c r="H163" s="116"/>
      <c r="I163" s="117" t="s">
        <v>146</v>
      </c>
      <c r="J163" s="114"/>
      <c r="K163" s="114"/>
      <c r="L163" s="114"/>
      <c r="M163" s="114"/>
    </row>
    <row r="164" spans="1:14" ht="8.25" customHeight="1">
      <c r="A164" s="115"/>
      <c r="B164" s="115"/>
      <c r="C164" s="114"/>
      <c r="D164" s="114"/>
      <c r="E164" s="114"/>
      <c r="F164" s="114"/>
      <c r="G164" s="114"/>
      <c r="H164" s="147" t="s">
        <v>10</v>
      </c>
      <c r="I164" s="234" t="s">
        <v>41</v>
      </c>
      <c r="J164" s="234"/>
      <c r="K164" s="114"/>
      <c r="L164" s="114"/>
      <c r="M164" s="114"/>
    </row>
    <row r="165" spans="1:14">
      <c r="A165" s="115" t="s">
        <v>42</v>
      </c>
      <c r="B165" s="115"/>
      <c r="C165" s="114"/>
      <c r="D165" s="114"/>
      <c r="E165" s="114"/>
      <c r="F165" s="114"/>
      <c r="G165" s="114"/>
      <c r="H165" s="118"/>
      <c r="I165" s="119" t="s">
        <v>173</v>
      </c>
      <c r="J165" s="114"/>
      <c r="K165" s="114"/>
      <c r="L165" s="114"/>
      <c r="M165" s="114"/>
    </row>
    <row r="166" spans="1:14" ht="8.25" customHeight="1">
      <c r="A166" s="115"/>
      <c r="B166" s="115"/>
      <c r="C166" s="114"/>
      <c r="D166" s="114"/>
      <c r="E166" s="114"/>
      <c r="F166" s="114"/>
      <c r="G166" s="114"/>
      <c r="H166" s="147" t="s">
        <v>10</v>
      </c>
      <c r="I166" s="234" t="s">
        <v>41</v>
      </c>
      <c r="J166" s="234"/>
      <c r="K166" s="114"/>
      <c r="L166" s="114"/>
      <c r="M166" s="114"/>
    </row>
    <row r="167" spans="1:14">
      <c r="A167" s="17"/>
      <c r="B167" s="17"/>
    </row>
    <row r="168" spans="1:14">
      <c r="A168" s="17"/>
      <c r="B168" s="17"/>
    </row>
  </sheetData>
  <mergeCells count="23">
    <mergeCell ref="H8:M8"/>
    <mergeCell ref="H9:H13"/>
    <mergeCell ref="I9:M9"/>
    <mergeCell ref="I164:J164"/>
    <mergeCell ref="I166:J166"/>
    <mergeCell ref="I10:M10"/>
    <mergeCell ref="L11:M11"/>
    <mergeCell ref="A2:M2"/>
    <mergeCell ref="A4:M4"/>
    <mergeCell ref="A5:M5"/>
    <mergeCell ref="A6:M6"/>
    <mergeCell ref="A8:A13"/>
    <mergeCell ref="B8:B13"/>
    <mergeCell ref="F12:F13"/>
    <mergeCell ref="G12:G13"/>
    <mergeCell ref="C8:G11"/>
    <mergeCell ref="L12:M12"/>
    <mergeCell ref="C12:C13"/>
    <mergeCell ref="D12:D13"/>
    <mergeCell ref="I12:I13"/>
    <mergeCell ref="J12:J13"/>
    <mergeCell ref="K12:K13"/>
    <mergeCell ref="E12:E13"/>
  </mergeCells>
  <pageMargins left="0.19685039370078741" right="0.15748031496062992" top="0.74803149606299213" bottom="0.23622047244094491" header="0.31496062992125984" footer="0.15748031496062992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N168"/>
  <sheetViews>
    <sheetView view="pageBreakPreview" topLeftCell="A68" zoomScaleSheetLayoutView="100" workbookViewId="0">
      <selection activeCell="G109" sqref="G109"/>
    </sheetView>
  </sheetViews>
  <sheetFormatPr defaultRowHeight="12.75"/>
  <cols>
    <col min="1" max="1" width="46.42578125" customWidth="1"/>
    <col min="2" max="2" width="7.140625" customWidth="1"/>
    <col min="3" max="3" width="5.42578125" customWidth="1"/>
    <col min="4" max="5" width="6" customWidth="1"/>
    <col min="6" max="6" width="13.7109375" customWidth="1"/>
    <col min="7" max="7" width="21.42578125" customWidth="1"/>
    <col min="8" max="8" width="13.140625" customWidth="1"/>
    <col min="9" max="9" width="14" customWidth="1"/>
    <col min="10" max="10" width="11.85546875" customWidth="1"/>
    <col min="11" max="11" width="10.5703125" customWidth="1"/>
    <col min="12" max="12" width="14.28515625" customWidth="1"/>
    <col min="13" max="13" width="9.5703125" customWidth="1"/>
    <col min="14" max="14" width="16.28515625" customWidth="1"/>
  </cols>
  <sheetData>
    <row r="2" spans="1:14" ht="18">
      <c r="A2" s="218" t="s">
        <v>70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</row>
    <row r="3" spans="1:14" ht="15.75" customHeight="1">
      <c r="A3" s="41"/>
    </row>
    <row r="4" spans="1:14" ht="27.75" customHeight="1">
      <c r="A4" s="219" t="s">
        <v>102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</row>
    <row r="5" spans="1:14" ht="18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</row>
    <row r="6" spans="1:14" ht="18">
      <c r="A6" s="219" t="s">
        <v>186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</row>
    <row r="7" spans="1:14" ht="15.75" customHeight="1">
      <c r="A7" s="41"/>
    </row>
    <row r="8" spans="1:14" ht="13.5" customHeight="1">
      <c r="A8" s="220" t="s">
        <v>37</v>
      </c>
      <c r="B8" s="220" t="s">
        <v>71</v>
      </c>
      <c r="C8" s="223"/>
      <c r="D8" s="223"/>
      <c r="E8" s="223"/>
      <c r="F8" s="223"/>
      <c r="G8" s="224"/>
      <c r="H8" s="229" t="s">
        <v>72</v>
      </c>
      <c r="I8" s="230"/>
      <c r="J8" s="230"/>
      <c r="K8" s="230"/>
      <c r="L8" s="230"/>
      <c r="M8" s="232"/>
    </row>
    <row r="9" spans="1:14" ht="11.25" customHeight="1">
      <c r="A9" s="220"/>
      <c r="B9" s="220"/>
      <c r="C9" s="225"/>
      <c r="D9" s="225"/>
      <c r="E9" s="225"/>
      <c r="F9" s="225"/>
      <c r="G9" s="226"/>
      <c r="H9" s="220" t="s">
        <v>73</v>
      </c>
      <c r="I9" s="233" t="s">
        <v>15</v>
      </c>
      <c r="J9" s="233"/>
      <c r="K9" s="233"/>
      <c r="L9" s="233"/>
      <c r="M9" s="233"/>
    </row>
    <row r="10" spans="1:14" ht="14.25" customHeight="1">
      <c r="A10" s="220"/>
      <c r="B10" s="220"/>
      <c r="C10" s="225"/>
      <c r="D10" s="225"/>
      <c r="E10" s="225"/>
      <c r="F10" s="225"/>
      <c r="G10" s="226"/>
      <c r="H10" s="220"/>
      <c r="I10" s="229" t="s">
        <v>17</v>
      </c>
      <c r="J10" s="230"/>
      <c r="K10" s="230"/>
      <c r="L10" s="230"/>
      <c r="M10" s="232"/>
    </row>
    <row r="11" spans="1:14" ht="21" customHeight="1">
      <c r="A11" s="220"/>
      <c r="B11" s="220"/>
      <c r="C11" s="227"/>
      <c r="D11" s="227"/>
      <c r="E11" s="227"/>
      <c r="F11" s="227"/>
      <c r="G11" s="228"/>
      <c r="H11" s="220"/>
      <c r="I11" s="120" t="s">
        <v>191</v>
      </c>
      <c r="J11" s="120" t="s">
        <v>190</v>
      </c>
      <c r="K11" s="120" t="s">
        <v>128</v>
      </c>
      <c r="L11" s="235" t="s">
        <v>189</v>
      </c>
      <c r="M11" s="236"/>
    </row>
    <row r="12" spans="1:14" ht="60.75" customHeight="1">
      <c r="A12" s="220"/>
      <c r="B12" s="220"/>
      <c r="C12" s="220" t="s">
        <v>154</v>
      </c>
      <c r="D12" s="220" t="s">
        <v>155</v>
      </c>
      <c r="E12" s="221" t="s">
        <v>172</v>
      </c>
      <c r="F12" s="221" t="s">
        <v>157</v>
      </c>
      <c r="G12" s="220" t="s">
        <v>40</v>
      </c>
      <c r="H12" s="220"/>
      <c r="I12" s="231" t="s">
        <v>74</v>
      </c>
      <c r="J12" s="220" t="s">
        <v>75</v>
      </c>
      <c r="K12" s="220" t="s">
        <v>76</v>
      </c>
      <c r="L12" s="229" t="s">
        <v>77</v>
      </c>
      <c r="M12" s="230"/>
      <c r="N12" s="87"/>
    </row>
    <row r="13" spans="1:14" ht="74.25" customHeight="1">
      <c r="A13" s="220"/>
      <c r="B13" s="220"/>
      <c r="C13" s="220"/>
      <c r="D13" s="220"/>
      <c r="E13" s="222"/>
      <c r="F13" s="222"/>
      <c r="G13" s="220"/>
      <c r="H13" s="220"/>
      <c r="I13" s="231"/>
      <c r="J13" s="220"/>
      <c r="K13" s="220"/>
      <c r="L13" s="120" t="s">
        <v>78</v>
      </c>
      <c r="M13" s="121" t="s">
        <v>79</v>
      </c>
      <c r="N13" s="87"/>
    </row>
    <row r="14" spans="1:14">
      <c r="A14" s="120">
        <v>1</v>
      </c>
      <c r="B14" s="120">
        <v>2</v>
      </c>
      <c r="C14" s="120">
        <v>3</v>
      </c>
      <c r="D14" s="120">
        <v>4</v>
      </c>
      <c r="E14" s="120"/>
      <c r="F14" s="120">
        <v>5</v>
      </c>
      <c r="G14" s="120">
        <v>6</v>
      </c>
      <c r="H14" s="120">
        <v>7</v>
      </c>
      <c r="I14" s="120">
        <v>8</v>
      </c>
      <c r="J14" s="120">
        <v>9</v>
      </c>
      <c r="K14" s="120">
        <v>10</v>
      </c>
      <c r="L14" s="120">
        <v>11</v>
      </c>
      <c r="M14" s="121">
        <v>12</v>
      </c>
      <c r="N14" s="87"/>
    </row>
    <row r="15" spans="1:14">
      <c r="A15" s="54" t="s">
        <v>80</v>
      </c>
      <c r="B15" s="55">
        <v>100</v>
      </c>
      <c r="C15" s="55" t="s">
        <v>16</v>
      </c>
      <c r="D15" s="55"/>
      <c r="E15" s="55"/>
      <c r="F15" s="55"/>
      <c r="G15" s="55"/>
      <c r="H15" s="72">
        <f>I15+J15+K15+L15</f>
        <v>81390643.86999999</v>
      </c>
      <c r="I15" s="72">
        <f>I16+I17</f>
        <v>78548706.069999993</v>
      </c>
      <c r="J15" s="54">
        <f>J34+J32+J33</f>
        <v>0</v>
      </c>
      <c r="K15" s="54">
        <f>K16</f>
        <v>0</v>
      </c>
      <c r="L15" s="72">
        <f>L16+L17+L30+L31+L35+L36</f>
        <v>2841937.8</v>
      </c>
      <c r="M15" s="84">
        <f>M16+M17</f>
        <v>0</v>
      </c>
      <c r="N15" s="88"/>
    </row>
    <row r="16" spans="1:14" ht="25.5">
      <c r="A16" s="43" t="s">
        <v>81</v>
      </c>
      <c r="B16" s="42"/>
      <c r="C16" s="43"/>
      <c r="D16" s="42"/>
      <c r="E16" s="42"/>
      <c r="F16" s="42"/>
      <c r="G16" s="43"/>
      <c r="H16" s="54">
        <f>I16+J16+K16+L16</f>
        <v>0</v>
      </c>
      <c r="I16" s="42"/>
      <c r="J16" s="42"/>
      <c r="K16" s="42"/>
      <c r="L16" s="43"/>
      <c r="M16" s="83"/>
      <c r="N16" s="78"/>
    </row>
    <row r="17" spans="1:14">
      <c r="A17" s="43" t="s">
        <v>82</v>
      </c>
      <c r="B17" s="42">
        <v>120</v>
      </c>
      <c r="C17" s="42" t="s">
        <v>156</v>
      </c>
      <c r="D17" s="42"/>
      <c r="E17" s="42">
        <v>0</v>
      </c>
      <c r="F17" s="55" t="s">
        <v>192</v>
      </c>
      <c r="G17" s="95" t="s">
        <v>171</v>
      </c>
      <c r="H17" s="72">
        <f>I17+L17</f>
        <v>81390643.86999999</v>
      </c>
      <c r="I17" s="72">
        <f>I18+I19+I20+I21+I22+I24+I29+I23</f>
        <v>78548706.069999993</v>
      </c>
      <c r="J17" s="42" t="s">
        <v>16</v>
      </c>
      <c r="K17" s="42" t="s">
        <v>16</v>
      </c>
      <c r="L17" s="72">
        <f>L25+L26+L27+L28</f>
        <v>2841937.8</v>
      </c>
      <c r="M17" s="85"/>
      <c r="N17" s="78"/>
    </row>
    <row r="18" spans="1:14">
      <c r="A18" s="71" t="s">
        <v>158</v>
      </c>
      <c r="B18" s="97"/>
      <c r="C18" s="97"/>
      <c r="D18" s="97">
        <v>130</v>
      </c>
      <c r="E18" s="97">
        <v>8</v>
      </c>
      <c r="F18" s="127">
        <v>50400</v>
      </c>
      <c r="G18" s="94" t="s">
        <v>193</v>
      </c>
      <c r="H18" s="79">
        <f t="shared" ref="H18:H27" si="0">I18+L18</f>
        <v>2335732.65</v>
      </c>
      <c r="I18" s="71">
        <v>2335732.65</v>
      </c>
      <c r="J18" s="97"/>
      <c r="K18" s="97"/>
      <c r="L18" s="80"/>
      <c r="M18" s="85"/>
      <c r="N18" s="78"/>
    </row>
    <row r="19" spans="1:14" ht="17.25" customHeight="1">
      <c r="A19" s="71" t="s">
        <v>158</v>
      </c>
      <c r="B19" s="97"/>
      <c r="C19" s="97"/>
      <c r="D19" s="97">
        <v>130</v>
      </c>
      <c r="E19" s="97">
        <v>8</v>
      </c>
      <c r="F19" s="127">
        <v>50400</v>
      </c>
      <c r="G19" s="94" t="s">
        <v>194</v>
      </c>
      <c r="H19" s="79">
        <f t="shared" si="0"/>
        <v>1610793</v>
      </c>
      <c r="I19" s="80">
        <v>1610793</v>
      </c>
      <c r="J19" s="97"/>
      <c r="K19" s="97"/>
      <c r="L19" s="80"/>
      <c r="M19" s="85"/>
      <c r="N19" s="78"/>
    </row>
    <row r="20" spans="1:14">
      <c r="A20" s="71" t="s">
        <v>158</v>
      </c>
      <c r="B20" s="97"/>
      <c r="C20" s="97"/>
      <c r="D20" s="97">
        <v>130</v>
      </c>
      <c r="E20" s="97">
        <v>8</v>
      </c>
      <c r="F20" s="127">
        <v>50400</v>
      </c>
      <c r="G20" s="94" t="s">
        <v>195</v>
      </c>
      <c r="H20" s="79">
        <f t="shared" si="0"/>
        <v>1100000</v>
      </c>
      <c r="I20" s="80">
        <v>1100000</v>
      </c>
      <c r="J20" s="97"/>
      <c r="K20" s="97"/>
      <c r="L20" s="80"/>
      <c r="M20" s="85"/>
      <c r="N20" s="78"/>
    </row>
    <row r="21" spans="1:14">
      <c r="A21" s="71" t="s">
        <v>158</v>
      </c>
      <c r="B21" s="97"/>
      <c r="C21" s="97"/>
      <c r="D21" s="97">
        <v>130</v>
      </c>
      <c r="E21" s="97">
        <v>8</v>
      </c>
      <c r="F21" s="127">
        <v>50400</v>
      </c>
      <c r="G21" s="94" t="s">
        <v>196</v>
      </c>
      <c r="H21" s="79">
        <f t="shared" si="0"/>
        <v>4611250</v>
      </c>
      <c r="I21" s="80">
        <v>4611250</v>
      </c>
      <c r="J21" s="97"/>
      <c r="K21" s="97"/>
      <c r="L21" s="80"/>
      <c r="M21" s="85"/>
      <c r="N21" s="78"/>
    </row>
    <row r="22" spans="1:14" s="170" customFormat="1">
      <c r="A22" s="154" t="s">
        <v>158</v>
      </c>
      <c r="B22" s="155"/>
      <c r="C22" s="155"/>
      <c r="D22" s="155">
        <v>130</v>
      </c>
      <c r="E22" s="155">
        <v>8</v>
      </c>
      <c r="F22" s="127">
        <v>50400</v>
      </c>
      <c r="G22" s="165" t="s">
        <v>197</v>
      </c>
      <c r="H22" s="161">
        <f t="shared" si="0"/>
        <v>50333892.619999997</v>
      </c>
      <c r="I22" s="167">
        <v>50333892.619999997</v>
      </c>
      <c r="J22" s="155"/>
      <c r="K22" s="155"/>
      <c r="L22" s="167"/>
      <c r="M22" s="172"/>
      <c r="N22" s="173"/>
    </row>
    <row r="23" spans="1:14">
      <c r="A23" s="71" t="s">
        <v>158</v>
      </c>
      <c r="B23" s="97"/>
      <c r="C23" s="97"/>
      <c r="D23" s="97">
        <v>130</v>
      </c>
      <c r="E23" s="97">
        <v>8</v>
      </c>
      <c r="F23" s="127">
        <v>50400</v>
      </c>
      <c r="G23" s="94" t="s">
        <v>198</v>
      </c>
      <c r="H23" s="79">
        <f>I23+L23</f>
        <v>18557037.800000001</v>
      </c>
      <c r="I23" s="71">
        <v>18557037.800000001</v>
      </c>
      <c r="J23" s="97"/>
      <c r="K23" s="97"/>
      <c r="L23" s="80"/>
      <c r="M23" s="85"/>
      <c r="N23" s="78"/>
    </row>
    <row r="24" spans="1:14">
      <c r="A24" s="71"/>
      <c r="B24" s="97"/>
      <c r="C24" s="97"/>
      <c r="D24" s="97"/>
      <c r="E24" s="97"/>
      <c r="F24" s="127"/>
      <c r="G24" s="94"/>
      <c r="H24" s="79"/>
      <c r="I24" s="71"/>
      <c r="J24" s="97"/>
      <c r="K24" s="97"/>
      <c r="L24" s="80"/>
      <c r="M24" s="85"/>
      <c r="N24" s="78"/>
    </row>
    <row r="25" spans="1:14" ht="36">
      <c r="A25" s="96" t="s">
        <v>77</v>
      </c>
      <c r="B25" s="97"/>
      <c r="C25" s="97"/>
      <c r="D25" s="155">
        <v>180</v>
      </c>
      <c r="E25" s="97">
        <v>8</v>
      </c>
      <c r="F25" s="127">
        <v>50300</v>
      </c>
      <c r="G25" s="94" t="s">
        <v>216</v>
      </c>
      <c r="H25" s="79">
        <f t="shared" si="0"/>
        <v>1546794</v>
      </c>
      <c r="I25" s="71"/>
      <c r="J25" s="97"/>
      <c r="K25" s="97"/>
      <c r="L25" s="80">
        <v>1546794</v>
      </c>
      <c r="M25" s="85"/>
      <c r="N25" s="78"/>
    </row>
    <row r="26" spans="1:14" ht="36">
      <c r="A26" s="96" t="s">
        <v>77</v>
      </c>
      <c r="B26" s="97"/>
      <c r="C26" s="97"/>
      <c r="D26" s="155">
        <v>130</v>
      </c>
      <c r="E26" s="97">
        <v>8</v>
      </c>
      <c r="F26" s="127">
        <v>50300</v>
      </c>
      <c r="G26" s="123" t="s">
        <v>208</v>
      </c>
      <c r="H26" s="79">
        <f t="shared" si="0"/>
        <v>979543.8</v>
      </c>
      <c r="I26" s="98"/>
      <c r="J26" s="97"/>
      <c r="K26" s="97"/>
      <c r="L26" s="80">
        <v>979543.8</v>
      </c>
      <c r="M26" s="85"/>
      <c r="N26" s="78"/>
    </row>
    <row r="27" spans="1:14" ht="36">
      <c r="A27" s="96" t="s">
        <v>77</v>
      </c>
      <c r="B27" s="97"/>
      <c r="C27" s="97"/>
      <c r="D27" s="97">
        <v>130</v>
      </c>
      <c r="E27" s="97">
        <v>8</v>
      </c>
      <c r="F27" s="127">
        <v>50300</v>
      </c>
      <c r="G27" s="124" t="s">
        <v>200</v>
      </c>
      <c r="H27" s="79">
        <f t="shared" si="0"/>
        <v>245400</v>
      </c>
      <c r="I27" s="98"/>
      <c r="J27" s="97"/>
      <c r="K27" s="97"/>
      <c r="L27" s="80">
        <v>245400</v>
      </c>
      <c r="M27" s="85"/>
      <c r="N27" s="78"/>
    </row>
    <row r="28" spans="1:14" ht="36">
      <c r="A28" s="96" t="s">
        <v>77</v>
      </c>
      <c r="B28" s="97"/>
      <c r="C28" s="97"/>
      <c r="D28" s="97">
        <v>130</v>
      </c>
      <c r="E28" s="97">
        <v>8</v>
      </c>
      <c r="F28" s="127">
        <v>50300</v>
      </c>
      <c r="G28" s="124" t="s">
        <v>201</v>
      </c>
      <c r="H28" s="79">
        <f>I28+L28</f>
        <v>70200</v>
      </c>
      <c r="I28" s="98"/>
      <c r="J28" s="97"/>
      <c r="K28" s="97"/>
      <c r="L28" s="80">
        <v>70200</v>
      </c>
      <c r="M28" s="85"/>
      <c r="N28" s="78"/>
    </row>
    <row r="29" spans="1:14">
      <c r="A29" s="150"/>
      <c r="B29" s="97"/>
      <c r="C29" s="97"/>
      <c r="D29" s="97"/>
      <c r="E29" s="97"/>
      <c r="F29" s="97"/>
      <c r="G29" s="103"/>
      <c r="H29" s="79">
        <f>J29</f>
        <v>0</v>
      </c>
      <c r="I29" s="98"/>
      <c r="J29" s="97"/>
      <c r="K29" s="97"/>
      <c r="L29" s="80"/>
      <c r="M29" s="85"/>
      <c r="N29" s="78"/>
    </row>
    <row r="30" spans="1:14" ht="25.5">
      <c r="A30" s="71" t="s">
        <v>83</v>
      </c>
      <c r="B30" s="97">
        <v>130</v>
      </c>
      <c r="C30" s="97" t="s">
        <v>156</v>
      </c>
      <c r="D30" s="97"/>
      <c r="E30" s="97"/>
      <c r="F30" s="97"/>
      <c r="G30" s="71"/>
      <c r="H30" s="98">
        <f>L30</f>
        <v>0</v>
      </c>
      <c r="I30" s="97" t="s">
        <v>16</v>
      </c>
      <c r="J30" s="97" t="s">
        <v>16</v>
      </c>
      <c r="K30" s="97" t="s">
        <v>16</v>
      </c>
      <c r="L30" s="71"/>
      <c r="M30" s="83" t="s">
        <v>16</v>
      </c>
      <c r="N30" s="78"/>
    </row>
    <row r="31" spans="1:14" ht="51">
      <c r="A31" s="71" t="s">
        <v>84</v>
      </c>
      <c r="B31" s="97">
        <v>140</v>
      </c>
      <c r="C31" s="97" t="s">
        <v>156</v>
      </c>
      <c r="D31" s="97"/>
      <c r="E31" s="97"/>
      <c r="F31" s="97"/>
      <c r="G31" s="71"/>
      <c r="H31" s="98">
        <f>L31</f>
        <v>0</v>
      </c>
      <c r="I31" s="97" t="s">
        <v>16</v>
      </c>
      <c r="J31" s="97" t="s">
        <v>16</v>
      </c>
      <c r="K31" s="97" t="s">
        <v>16</v>
      </c>
      <c r="L31" s="71"/>
      <c r="M31" s="83" t="s">
        <v>16</v>
      </c>
      <c r="N31" s="126"/>
    </row>
    <row r="32" spans="1:14" s="153" customFormat="1">
      <c r="A32" s="71" t="s">
        <v>85</v>
      </c>
      <c r="B32" s="101">
        <v>150</v>
      </c>
      <c r="C32" s="101" t="s">
        <v>156</v>
      </c>
      <c r="D32" s="101">
        <v>180</v>
      </c>
      <c r="E32" s="101">
        <v>9</v>
      </c>
      <c r="F32" s="101">
        <v>50500</v>
      </c>
      <c r="G32" s="156"/>
      <c r="H32" s="98">
        <f>J32+K32</f>
        <v>0</v>
      </c>
      <c r="I32" s="101" t="s">
        <v>16</v>
      </c>
      <c r="J32" s="98"/>
      <c r="K32" s="98"/>
      <c r="L32" s="101" t="s">
        <v>16</v>
      </c>
      <c r="M32" s="151" t="s">
        <v>16</v>
      </c>
      <c r="N32" s="152"/>
    </row>
    <row r="33" spans="1:14" s="153" customFormat="1">
      <c r="A33" s="71" t="s">
        <v>85</v>
      </c>
      <c r="B33" s="101">
        <v>150</v>
      </c>
      <c r="C33" s="101" t="s">
        <v>156</v>
      </c>
      <c r="D33" s="101">
        <v>180</v>
      </c>
      <c r="E33" s="101">
        <v>9</v>
      </c>
      <c r="F33" s="101">
        <v>50500</v>
      </c>
      <c r="G33" s="156"/>
      <c r="H33" s="98">
        <f>J33+K33</f>
        <v>0</v>
      </c>
      <c r="I33" s="101" t="s">
        <v>16</v>
      </c>
      <c r="J33" s="98"/>
      <c r="K33" s="98"/>
      <c r="L33" s="101" t="s">
        <v>16</v>
      </c>
      <c r="M33" s="151" t="s">
        <v>16</v>
      </c>
      <c r="N33" s="152"/>
    </row>
    <row r="34" spans="1:14" s="153" customFormat="1">
      <c r="A34" s="71" t="s">
        <v>85</v>
      </c>
      <c r="B34" s="101">
        <v>150</v>
      </c>
      <c r="C34" s="101" t="s">
        <v>156</v>
      </c>
      <c r="D34" s="101">
        <v>180</v>
      </c>
      <c r="E34" s="101">
        <v>9</v>
      </c>
      <c r="F34" s="101">
        <v>50500</v>
      </c>
      <c r="G34" s="156"/>
      <c r="H34" s="98">
        <f>J34+K34</f>
        <v>0</v>
      </c>
      <c r="I34" s="101" t="s">
        <v>16</v>
      </c>
      <c r="J34" s="98"/>
      <c r="K34" s="98"/>
      <c r="L34" s="101" t="s">
        <v>16</v>
      </c>
      <c r="M34" s="151" t="s">
        <v>16</v>
      </c>
      <c r="N34" s="152"/>
    </row>
    <row r="35" spans="1:14">
      <c r="A35" s="71" t="s">
        <v>86</v>
      </c>
      <c r="B35" s="97">
        <v>160</v>
      </c>
      <c r="C35" s="97" t="s">
        <v>156</v>
      </c>
      <c r="D35" s="97"/>
      <c r="E35" s="97"/>
      <c r="F35" s="97"/>
      <c r="G35" s="71"/>
      <c r="H35" s="98">
        <f>L35</f>
        <v>0</v>
      </c>
      <c r="I35" s="97" t="s">
        <v>16</v>
      </c>
      <c r="J35" s="97" t="s">
        <v>16</v>
      </c>
      <c r="K35" s="97" t="s">
        <v>16</v>
      </c>
      <c r="L35" s="80"/>
      <c r="M35" s="85"/>
      <c r="N35" s="78"/>
    </row>
    <row r="36" spans="1:14">
      <c r="A36" s="71" t="s">
        <v>87</v>
      </c>
      <c r="B36" s="97">
        <v>180</v>
      </c>
      <c r="C36" s="97" t="s">
        <v>16</v>
      </c>
      <c r="D36" s="97"/>
      <c r="E36" s="97"/>
      <c r="F36" s="97"/>
      <c r="G36" s="97"/>
      <c r="H36" s="98">
        <f>L36</f>
        <v>0</v>
      </c>
      <c r="I36" s="97" t="s">
        <v>16</v>
      </c>
      <c r="J36" s="97" t="s">
        <v>16</v>
      </c>
      <c r="K36" s="97" t="s">
        <v>16</v>
      </c>
      <c r="L36" s="71"/>
      <c r="M36" s="83" t="s">
        <v>16</v>
      </c>
      <c r="N36" s="74"/>
    </row>
    <row r="37" spans="1:14">
      <c r="A37" s="54" t="s">
        <v>88</v>
      </c>
      <c r="B37" s="55">
        <v>200</v>
      </c>
      <c r="C37" s="55" t="s">
        <v>16</v>
      </c>
      <c r="D37" s="55"/>
      <c r="E37" s="55">
        <v>0</v>
      </c>
      <c r="F37" s="176" t="s">
        <v>203</v>
      </c>
      <c r="G37" s="95" t="s">
        <v>204</v>
      </c>
      <c r="H37" s="72">
        <f>I37+J37+K37+L37</f>
        <v>81390643.86999999</v>
      </c>
      <c r="I37" s="72">
        <f>I38+I66+I69+I72+I73+I75+I145</f>
        <v>78548706.069999993</v>
      </c>
      <c r="J37" s="72">
        <f>J38+J66+J69+J72+J73+J75+J145+J117</f>
        <v>0</v>
      </c>
      <c r="K37" s="72">
        <f>K38+K66+K69+K72+K73+K75+K145</f>
        <v>0</v>
      </c>
      <c r="L37" s="72">
        <f>L38+L66+L69+L72+L73+L75+L145</f>
        <v>2841937.8</v>
      </c>
      <c r="M37" s="72">
        <f>M38+M66+M69+M72+M73+M75+M145</f>
        <v>0</v>
      </c>
      <c r="N37" s="88"/>
    </row>
    <row r="38" spans="1:14" ht="18.75" customHeight="1">
      <c r="A38" s="71" t="s">
        <v>89</v>
      </c>
      <c r="B38" s="97">
        <v>210</v>
      </c>
      <c r="C38" s="71"/>
      <c r="D38" s="97"/>
      <c r="E38" s="97"/>
      <c r="F38" s="97"/>
      <c r="G38" s="71"/>
      <c r="H38" s="79">
        <f>I38+J38+K38+L38</f>
        <v>58904850.969999999</v>
      </c>
      <c r="I38" s="79">
        <f>I39+I51</f>
        <v>58652370.969999999</v>
      </c>
      <c r="J38" s="79">
        <f>J39+J51</f>
        <v>0</v>
      </c>
      <c r="K38" s="79">
        <f>K39+K51</f>
        <v>0</v>
      </c>
      <c r="L38" s="79">
        <f>L39+L51</f>
        <v>252480</v>
      </c>
      <c r="M38" s="106"/>
      <c r="N38" s="78"/>
    </row>
    <row r="39" spans="1:14" ht="25.5" customHeight="1">
      <c r="A39" s="99" t="s">
        <v>90</v>
      </c>
      <c r="B39" s="97">
        <v>210</v>
      </c>
      <c r="C39" s="71"/>
      <c r="D39" s="97"/>
      <c r="E39" s="97"/>
      <c r="F39" s="97"/>
      <c r="G39" s="71"/>
      <c r="H39" s="79">
        <f>I39+J39+K39+L39</f>
        <v>58880850.969999999</v>
      </c>
      <c r="I39" s="79">
        <f>I41+I55</f>
        <v>58628370.969999999</v>
      </c>
      <c r="J39" s="79">
        <f>J41+J55</f>
        <v>0</v>
      </c>
      <c r="K39" s="79">
        <f>K41+K55</f>
        <v>0</v>
      </c>
      <c r="L39" s="79">
        <f>L41+L55</f>
        <v>252480</v>
      </c>
      <c r="M39" s="107">
        <f>M43+M44+M45+M46</f>
        <v>0</v>
      </c>
      <c r="N39" s="78"/>
    </row>
    <row r="40" spans="1:14">
      <c r="A40" s="99"/>
      <c r="B40" s="97"/>
      <c r="C40" s="71"/>
      <c r="D40" s="97"/>
      <c r="E40" s="108"/>
      <c r="F40" s="108"/>
      <c r="G40" s="109"/>
      <c r="H40" s="98"/>
      <c r="I40" s="71"/>
      <c r="J40" s="71"/>
      <c r="K40" s="71"/>
      <c r="L40" s="71"/>
      <c r="M40" s="106"/>
      <c r="N40" s="78"/>
    </row>
    <row r="41" spans="1:14">
      <c r="A41" s="110" t="s">
        <v>148</v>
      </c>
      <c r="B41" s="101"/>
      <c r="C41" s="111"/>
      <c r="D41" s="101"/>
      <c r="E41" s="101">
        <v>0</v>
      </c>
      <c r="F41" s="176" t="s">
        <v>203</v>
      </c>
      <c r="G41" s="95" t="s">
        <v>204</v>
      </c>
      <c r="H41" s="79">
        <f>I41+J41+K41+L41</f>
        <v>45223387.839999996</v>
      </c>
      <c r="I41" s="79">
        <f>I43+I44+I45+I46+I47+I48+I49</f>
        <v>45029470.789999999</v>
      </c>
      <c r="J41" s="79">
        <f>J43+J44+J45+J46+J47+J48+J49</f>
        <v>0</v>
      </c>
      <c r="K41" s="79">
        <f>K43+K44+K45+K46+K47+K48+K49</f>
        <v>0</v>
      </c>
      <c r="L41" s="79">
        <f>L43+L44+L45+L46+L47+L48+L49</f>
        <v>193917.05</v>
      </c>
      <c r="M41" s="107">
        <f>M43+M44+M45+M46</f>
        <v>0</v>
      </c>
      <c r="N41" s="89"/>
    </row>
    <row r="42" spans="1:14">
      <c r="A42" s="99"/>
      <c r="B42" s="97"/>
      <c r="C42" s="71"/>
      <c r="D42" s="97"/>
      <c r="E42" s="108"/>
      <c r="F42" s="108"/>
      <c r="G42" s="109"/>
      <c r="H42" s="98"/>
      <c r="I42" s="71"/>
      <c r="J42" s="80"/>
      <c r="K42" s="80"/>
      <c r="L42" s="80"/>
      <c r="M42" s="86"/>
      <c r="N42" s="78"/>
    </row>
    <row r="43" spans="1:14" ht="15" customHeight="1">
      <c r="A43" s="99" t="s">
        <v>148</v>
      </c>
      <c r="B43" s="97"/>
      <c r="C43" s="97">
        <v>111</v>
      </c>
      <c r="D43" s="100">
        <v>211</v>
      </c>
      <c r="E43" s="100">
        <v>8</v>
      </c>
      <c r="F43" s="127">
        <v>50400</v>
      </c>
      <c r="G43" s="94" t="s">
        <v>193</v>
      </c>
      <c r="H43" s="98">
        <f t="shared" ref="H43:H48" si="1">I43+J43+K43+L43</f>
        <v>1341823.23</v>
      </c>
      <c r="I43" s="71">
        <v>1341823.23</v>
      </c>
      <c r="J43" s="80"/>
      <c r="K43" s="80"/>
      <c r="L43" s="80">
        <f>M43</f>
        <v>0</v>
      </c>
      <c r="M43" s="86"/>
      <c r="N43" s="90"/>
    </row>
    <row r="44" spans="1:14" ht="15" customHeight="1">
      <c r="A44" s="99" t="s">
        <v>148</v>
      </c>
      <c r="B44" s="97"/>
      <c r="C44" s="97">
        <v>111</v>
      </c>
      <c r="D44" s="100">
        <v>211</v>
      </c>
      <c r="E44" s="100">
        <v>8</v>
      </c>
      <c r="F44" s="127">
        <v>50400</v>
      </c>
      <c r="G44" s="94" t="s">
        <v>194</v>
      </c>
      <c r="H44" s="79">
        <f t="shared" si="1"/>
        <v>1200833.05</v>
      </c>
      <c r="I44" s="71">
        <f>1174836.7+25996.35</f>
        <v>1200833.05</v>
      </c>
      <c r="J44" s="80"/>
      <c r="K44" s="80"/>
      <c r="L44" s="80">
        <f>M44</f>
        <v>0</v>
      </c>
      <c r="M44" s="86"/>
      <c r="N44" s="90"/>
    </row>
    <row r="45" spans="1:14" s="170" customFormat="1" ht="15" customHeight="1">
      <c r="A45" s="162" t="s">
        <v>148</v>
      </c>
      <c r="B45" s="155"/>
      <c r="C45" s="155">
        <v>111</v>
      </c>
      <c r="D45" s="163">
        <v>211</v>
      </c>
      <c r="E45" s="163">
        <v>8</v>
      </c>
      <c r="F45" s="127">
        <v>50400</v>
      </c>
      <c r="G45" s="165" t="s">
        <v>197</v>
      </c>
      <c r="H45" s="166">
        <f t="shared" si="1"/>
        <v>36725958.519999996</v>
      </c>
      <c r="I45" s="154">
        <f>36294988.08+430970.44</f>
        <v>36725958.519999996</v>
      </c>
      <c r="J45" s="167"/>
      <c r="K45" s="167"/>
      <c r="L45" s="167">
        <f>M45</f>
        <v>0</v>
      </c>
      <c r="M45" s="168"/>
      <c r="N45" s="169"/>
    </row>
    <row r="46" spans="1:14" ht="15" customHeight="1">
      <c r="A46" s="99" t="s">
        <v>148</v>
      </c>
      <c r="B46" s="97"/>
      <c r="C46" s="97">
        <v>111</v>
      </c>
      <c r="D46" s="100">
        <v>211</v>
      </c>
      <c r="E46" s="100">
        <v>8</v>
      </c>
      <c r="F46" s="127">
        <v>50400</v>
      </c>
      <c r="G46" s="94" t="s">
        <v>198</v>
      </c>
      <c r="H46" s="79">
        <f t="shared" si="1"/>
        <v>5760855.9900000002</v>
      </c>
      <c r="I46" s="80">
        <f>5529735.53+231120.46</f>
        <v>5760855.9900000002</v>
      </c>
      <c r="J46" s="80"/>
      <c r="K46" s="80"/>
      <c r="L46" s="80">
        <f>M46</f>
        <v>0</v>
      </c>
      <c r="M46" s="86"/>
      <c r="N46" s="90"/>
    </row>
    <row r="47" spans="1:14" ht="15" customHeight="1">
      <c r="A47" s="99" t="s">
        <v>148</v>
      </c>
      <c r="B47" s="97"/>
      <c r="C47" s="97">
        <v>111</v>
      </c>
      <c r="D47" s="100">
        <v>211</v>
      </c>
      <c r="E47" s="100">
        <v>8</v>
      </c>
      <c r="F47" s="127">
        <v>50300</v>
      </c>
      <c r="G47" s="94" t="s">
        <v>200</v>
      </c>
      <c r="H47" s="79">
        <f t="shared" si="1"/>
        <v>150783.41</v>
      </c>
      <c r="I47" s="80"/>
      <c r="J47" s="80"/>
      <c r="K47" s="80"/>
      <c r="L47" s="80">
        <v>150783.41</v>
      </c>
      <c r="M47" s="86"/>
      <c r="N47" s="90"/>
    </row>
    <row r="48" spans="1:14" ht="15" customHeight="1">
      <c r="A48" s="99" t="s">
        <v>148</v>
      </c>
      <c r="B48" s="97"/>
      <c r="C48" s="97">
        <v>111</v>
      </c>
      <c r="D48" s="100">
        <v>211</v>
      </c>
      <c r="E48" s="100">
        <v>8</v>
      </c>
      <c r="F48" s="127">
        <v>50300</v>
      </c>
      <c r="G48" s="94" t="s">
        <v>201</v>
      </c>
      <c r="H48" s="79">
        <f t="shared" si="1"/>
        <v>43133.64</v>
      </c>
      <c r="I48" s="80"/>
      <c r="J48" s="80"/>
      <c r="K48" s="80"/>
      <c r="L48" s="80">
        <v>43133.64</v>
      </c>
      <c r="M48" s="86"/>
      <c r="N48" s="90"/>
    </row>
    <row r="49" spans="1:14" ht="15" customHeight="1">
      <c r="A49" s="99"/>
      <c r="B49" s="97"/>
      <c r="C49" s="97"/>
      <c r="D49" s="100"/>
      <c r="E49" s="100"/>
      <c r="F49" s="127"/>
      <c r="G49" s="94"/>
      <c r="H49" s="79"/>
      <c r="I49" s="80"/>
      <c r="J49" s="80"/>
      <c r="K49" s="80"/>
      <c r="L49" s="80"/>
      <c r="M49" s="86"/>
      <c r="N49" s="90"/>
    </row>
    <row r="50" spans="1:14" ht="15" customHeight="1">
      <c r="A50" s="99"/>
      <c r="B50" s="97"/>
      <c r="C50" s="97"/>
      <c r="D50" s="100"/>
      <c r="E50" s="100"/>
      <c r="F50" s="127"/>
      <c r="G50" s="94"/>
      <c r="H50" s="79"/>
      <c r="I50" s="80"/>
      <c r="J50" s="80"/>
      <c r="K50" s="80"/>
      <c r="L50" s="80"/>
      <c r="M50" s="86"/>
      <c r="N50" s="90"/>
    </row>
    <row r="51" spans="1:14" ht="25.5">
      <c r="A51" s="99" t="s">
        <v>150</v>
      </c>
      <c r="B51" s="97"/>
      <c r="C51" s="101">
        <v>112</v>
      </c>
      <c r="D51" s="102">
        <v>212</v>
      </c>
      <c r="E51" s="102">
        <v>0</v>
      </c>
      <c r="F51" s="176" t="s">
        <v>203</v>
      </c>
      <c r="G51" s="95" t="s">
        <v>171</v>
      </c>
      <c r="H51" s="79">
        <f>I51</f>
        <v>24000</v>
      </c>
      <c r="I51" s="79">
        <f>I53</f>
        <v>24000</v>
      </c>
      <c r="J51" s="79">
        <f>J53</f>
        <v>0</v>
      </c>
      <c r="K51" s="79">
        <f>K53</f>
        <v>0</v>
      </c>
      <c r="L51" s="79">
        <f>L53</f>
        <v>0</v>
      </c>
      <c r="M51" s="86"/>
      <c r="N51" s="90"/>
    </row>
    <row r="52" spans="1:14">
      <c r="A52" s="99"/>
      <c r="B52" s="97"/>
      <c r="C52" s="97"/>
      <c r="D52" s="100"/>
      <c r="E52" s="100"/>
      <c r="F52" s="100"/>
      <c r="G52" s="94"/>
      <c r="H52" s="79"/>
      <c r="I52" s="80"/>
      <c r="J52" s="80"/>
      <c r="K52" s="80"/>
      <c r="L52" s="80"/>
      <c r="M52" s="86"/>
      <c r="N52" s="90"/>
    </row>
    <row r="53" spans="1:14" ht="25.5">
      <c r="A53" s="99" t="s">
        <v>150</v>
      </c>
      <c r="B53" s="97"/>
      <c r="C53" s="97">
        <v>112</v>
      </c>
      <c r="D53" s="100">
        <v>212</v>
      </c>
      <c r="E53" s="100">
        <v>8</v>
      </c>
      <c r="F53" s="127">
        <v>50400</v>
      </c>
      <c r="G53" s="94" t="s">
        <v>197</v>
      </c>
      <c r="H53" s="79">
        <f>I53+J53+K53+L53</f>
        <v>24000</v>
      </c>
      <c r="I53" s="80">
        <v>24000</v>
      </c>
      <c r="J53" s="80"/>
      <c r="K53" s="80"/>
      <c r="L53" s="80">
        <f>M53</f>
        <v>0</v>
      </c>
      <c r="M53" s="86"/>
      <c r="N53" s="90"/>
    </row>
    <row r="54" spans="1:14">
      <c r="A54" s="99"/>
      <c r="B54" s="97"/>
      <c r="C54" s="97"/>
      <c r="D54" s="100"/>
      <c r="E54" s="100"/>
      <c r="F54" s="100"/>
      <c r="G54" s="94"/>
      <c r="H54" s="79"/>
      <c r="I54" s="80"/>
      <c r="J54" s="80"/>
      <c r="K54" s="80"/>
      <c r="L54" s="80"/>
      <c r="M54" s="86"/>
      <c r="N54" s="90"/>
    </row>
    <row r="55" spans="1:14">
      <c r="A55" s="110" t="s">
        <v>149</v>
      </c>
      <c r="B55" s="101"/>
      <c r="C55" s="101">
        <v>119</v>
      </c>
      <c r="D55" s="102">
        <v>213</v>
      </c>
      <c r="E55" s="102">
        <v>0</v>
      </c>
      <c r="F55" s="55" t="s">
        <v>192</v>
      </c>
      <c r="G55" s="95" t="s">
        <v>171</v>
      </c>
      <c r="H55" s="79">
        <f>I55+J55+K55+L55</f>
        <v>13657463.129999999</v>
      </c>
      <c r="I55" s="79">
        <f>I57+I58+I59+I60+I61+I62+I63+I64</f>
        <v>13598900.18</v>
      </c>
      <c r="J55" s="79">
        <f>J57+J58+J59+J60+J61+J62+J63+J64</f>
        <v>0</v>
      </c>
      <c r="K55" s="79">
        <f>K57+K58+K59+K60+K61+K62+K63+K64</f>
        <v>0</v>
      </c>
      <c r="L55" s="79">
        <f>L57+L58+L59+L60+L61+L62+L63+L64</f>
        <v>58562.95</v>
      </c>
      <c r="M55" s="107">
        <f>M57+M58+M59+M60</f>
        <v>0</v>
      </c>
      <c r="N55" s="89"/>
    </row>
    <row r="56" spans="1:14">
      <c r="A56" s="99"/>
      <c r="B56" s="97"/>
      <c r="C56" s="97"/>
      <c r="D56" s="100"/>
      <c r="E56" s="100"/>
      <c r="F56" s="103"/>
      <c r="G56" s="94"/>
      <c r="H56" s="79"/>
      <c r="I56" s="80"/>
      <c r="J56" s="80"/>
      <c r="K56" s="80"/>
      <c r="L56" s="80"/>
      <c r="M56" s="86"/>
      <c r="N56" s="90"/>
    </row>
    <row r="57" spans="1:14">
      <c r="A57" s="99" t="s">
        <v>149</v>
      </c>
      <c r="B57" s="97"/>
      <c r="C57" s="97">
        <v>119</v>
      </c>
      <c r="D57" s="100">
        <v>213</v>
      </c>
      <c r="E57" s="100">
        <v>8</v>
      </c>
      <c r="F57" s="127">
        <v>50400</v>
      </c>
      <c r="G57" s="94" t="s">
        <v>193</v>
      </c>
      <c r="H57" s="79">
        <f>I57+J57+K57+L57</f>
        <v>405230.62</v>
      </c>
      <c r="I57" s="80">
        <v>405230.62</v>
      </c>
      <c r="J57" s="80"/>
      <c r="K57" s="80"/>
      <c r="L57" s="80"/>
      <c r="M57" s="86"/>
      <c r="N57" s="90"/>
    </row>
    <row r="58" spans="1:14">
      <c r="A58" s="99" t="s">
        <v>149</v>
      </c>
      <c r="B58" s="97"/>
      <c r="C58" s="97">
        <v>119</v>
      </c>
      <c r="D58" s="100">
        <v>213</v>
      </c>
      <c r="E58" s="100">
        <v>8</v>
      </c>
      <c r="F58" s="127">
        <v>50400</v>
      </c>
      <c r="G58" s="94" t="s">
        <v>194</v>
      </c>
      <c r="H58" s="79">
        <f>I58+J58+K58+L58</f>
        <v>362651.58</v>
      </c>
      <c r="I58" s="80">
        <f>354800.68+7850.9</f>
        <v>362651.58</v>
      </c>
      <c r="J58" s="80"/>
      <c r="K58" s="80"/>
      <c r="L58" s="80"/>
      <c r="M58" s="86"/>
      <c r="N58" s="90"/>
    </row>
    <row r="59" spans="1:14" s="170" customFormat="1">
      <c r="A59" s="162" t="s">
        <v>149</v>
      </c>
      <c r="B59" s="155"/>
      <c r="C59" s="155">
        <v>119</v>
      </c>
      <c r="D59" s="163">
        <v>213</v>
      </c>
      <c r="E59" s="163">
        <v>8</v>
      </c>
      <c r="F59" s="164">
        <v>50400</v>
      </c>
      <c r="G59" s="171" t="s">
        <v>197</v>
      </c>
      <c r="H59" s="161">
        <f>I59+J59+K59+L59</f>
        <v>11091239.470000001</v>
      </c>
      <c r="I59" s="167">
        <f>10961086.4+130153.07</f>
        <v>11091239.470000001</v>
      </c>
      <c r="J59" s="167"/>
      <c r="K59" s="167"/>
      <c r="L59" s="167"/>
      <c r="M59" s="168"/>
      <c r="N59" s="169"/>
    </row>
    <row r="60" spans="1:14">
      <c r="A60" s="99" t="s">
        <v>149</v>
      </c>
      <c r="B60" s="97"/>
      <c r="C60" s="97">
        <v>119</v>
      </c>
      <c r="D60" s="100">
        <v>213</v>
      </c>
      <c r="E60" s="100">
        <v>8</v>
      </c>
      <c r="F60" s="127">
        <v>50400</v>
      </c>
      <c r="G60" s="124" t="s">
        <v>198</v>
      </c>
      <c r="H60" s="79">
        <f>I60+J60+K60+L60</f>
        <v>1739778.5099999998</v>
      </c>
      <c r="I60" s="80">
        <f>1669980.13+69798.38</f>
        <v>1739778.5099999998</v>
      </c>
      <c r="J60" s="80"/>
      <c r="K60" s="80"/>
      <c r="L60" s="80"/>
      <c r="M60" s="86"/>
      <c r="N60" s="90"/>
    </row>
    <row r="61" spans="1:14">
      <c r="A61" s="99"/>
      <c r="B61" s="97"/>
      <c r="C61" s="97"/>
      <c r="D61" s="100"/>
      <c r="E61" s="100"/>
      <c r="F61" s="127"/>
      <c r="G61" s="124"/>
      <c r="H61" s="79"/>
      <c r="I61" s="80"/>
      <c r="J61" s="80"/>
      <c r="K61" s="80"/>
      <c r="L61" s="80"/>
      <c r="M61" s="86"/>
      <c r="N61" s="90"/>
    </row>
    <row r="62" spans="1:14">
      <c r="A62" s="99" t="s">
        <v>149</v>
      </c>
      <c r="B62" s="97"/>
      <c r="C62" s="97">
        <v>119</v>
      </c>
      <c r="D62" s="100">
        <v>213</v>
      </c>
      <c r="E62" s="100">
        <v>8</v>
      </c>
      <c r="F62" s="127">
        <v>50300</v>
      </c>
      <c r="G62" s="124" t="s">
        <v>200</v>
      </c>
      <c r="H62" s="79">
        <f>I62+J62+K62+L62</f>
        <v>45536.59</v>
      </c>
      <c r="I62" s="80"/>
      <c r="J62" s="80"/>
      <c r="K62" s="80"/>
      <c r="L62" s="80">
        <v>45536.59</v>
      </c>
      <c r="M62" s="86"/>
      <c r="N62" s="90"/>
    </row>
    <row r="63" spans="1:14">
      <c r="A63" s="99" t="s">
        <v>149</v>
      </c>
      <c r="B63" s="97"/>
      <c r="C63" s="97">
        <v>119</v>
      </c>
      <c r="D63" s="100">
        <v>213</v>
      </c>
      <c r="E63" s="100">
        <v>8</v>
      </c>
      <c r="F63" s="127">
        <v>50300</v>
      </c>
      <c r="G63" s="124" t="s">
        <v>201</v>
      </c>
      <c r="H63" s="79">
        <f>I63+J63+K63+L63</f>
        <v>13026.36</v>
      </c>
      <c r="I63" s="80"/>
      <c r="J63" s="80"/>
      <c r="K63" s="80"/>
      <c r="L63" s="80">
        <v>13026.36</v>
      </c>
      <c r="M63" s="86"/>
      <c r="N63" s="90"/>
    </row>
    <row r="64" spans="1:14">
      <c r="A64" s="99"/>
      <c r="B64" s="97"/>
      <c r="C64" s="97"/>
      <c r="D64" s="100"/>
      <c r="E64" s="100"/>
      <c r="F64" s="127"/>
      <c r="G64" s="124"/>
      <c r="H64" s="79"/>
      <c r="I64" s="80"/>
      <c r="J64" s="80"/>
      <c r="K64" s="80"/>
      <c r="L64" s="80"/>
      <c r="M64" s="86"/>
      <c r="N64" s="90"/>
    </row>
    <row r="65" spans="1:14">
      <c r="A65" s="99"/>
      <c r="B65" s="97"/>
      <c r="C65" s="97"/>
      <c r="D65" s="100"/>
      <c r="E65" s="100"/>
      <c r="F65" s="127"/>
      <c r="G65" s="124"/>
      <c r="H65" s="79"/>
      <c r="I65" s="80"/>
      <c r="J65" s="80"/>
      <c r="K65" s="80"/>
      <c r="L65" s="80"/>
      <c r="M65" s="86"/>
      <c r="N65" s="90"/>
    </row>
    <row r="66" spans="1:14">
      <c r="A66" s="71" t="s">
        <v>91</v>
      </c>
      <c r="B66" s="97">
        <v>220</v>
      </c>
      <c r="C66" s="97">
        <v>321</v>
      </c>
      <c r="D66" s="97">
        <v>262</v>
      </c>
      <c r="E66" s="97">
        <v>9</v>
      </c>
      <c r="F66" s="55" t="s">
        <v>205</v>
      </c>
      <c r="G66" s="95" t="s">
        <v>171</v>
      </c>
      <c r="H66" s="79">
        <f>I66+J66+K66+L66</f>
        <v>0</v>
      </c>
      <c r="I66" s="80"/>
      <c r="J66" s="80"/>
      <c r="K66" s="80"/>
      <c r="L66" s="80"/>
      <c r="M66" s="86"/>
      <c r="N66" s="78"/>
    </row>
    <row r="67" spans="1:14">
      <c r="A67" s="71"/>
      <c r="B67" s="97"/>
      <c r="C67" s="97">
        <v>321</v>
      </c>
      <c r="D67" s="97">
        <v>262</v>
      </c>
      <c r="E67" s="97">
        <v>9</v>
      </c>
      <c r="F67" s="97">
        <v>50500</v>
      </c>
      <c r="G67" s="94"/>
      <c r="H67" s="79">
        <f>I67+J67+K67+L67</f>
        <v>0</v>
      </c>
      <c r="I67" s="80"/>
      <c r="J67" s="80"/>
      <c r="K67" s="80"/>
      <c r="L67" s="80"/>
      <c r="M67" s="86"/>
      <c r="N67" s="78"/>
    </row>
    <row r="68" spans="1:14">
      <c r="A68" s="71"/>
      <c r="B68" s="97"/>
      <c r="C68" s="97"/>
      <c r="D68" s="97"/>
      <c r="E68" s="97"/>
      <c r="F68" s="97"/>
      <c r="G68" s="94"/>
      <c r="H68" s="79"/>
      <c r="I68" s="80"/>
      <c r="J68" s="80"/>
      <c r="K68" s="80"/>
      <c r="L68" s="80"/>
      <c r="M68" s="86"/>
      <c r="N68" s="78"/>
    </row>
    <row r="69" spans="1:14" ht="25.5">
      <c r="A69" s="71" t="s">
        <v>92</v>
      </c>
      <c r="B69" s="97">
        <v>230</v>
      </c>
      <c r="C69" s="101">
        <v>852</v>
      </c>
      <c r="D69" s="102">
        <v>290</v>
      </c>
      <c r="E69" s="102">
        <v>0</v>
      </c>
      <c r="F69" s="101" t="s">
        <v>192</v>
      </c>
      <c r="G69" s="95" t="s">
        <v>171</v>
      </c>
      <c r="H69" s="79">
        <f t="shared" ref="H69:H75" si="2">I69+J69+K69+L69</f>
        <v>46600</v>
      </c>
      <c r="I69" s="161">
        <f>I71+I70</f>
        <v>46600</v>
      </c>
      <c r="J69" s="79">
        <f>J71</f>
        <v>0</v>
      </c>
      <c r="K69" s="79">
        <f>K71</f>
        <v>0</v>
      </c>
      <c r="L69" s="79">
        <f>L71</f>
        <v>0</v>
      </c>
      <c r="M69" s="107">
        <f>M71</f>
        <v>0</v>
      </c>
      <c r="N69" s="78"/>
    </row>
    <row r="70" spans="1:14">
      <c r="A70" s="71"/>
      <c r="B70" s="97"/>
      <c r="C70" s="97">
        <v>852</v>
      </c>
      <c r="D70" s="100">
        <v>290</v>
      </c>
      <c r="E70" s="100">
        <v>8</v>
      </c>
      <c r="F70" s="127">
        <v>50400</v>
      </c>
      <c r="G70" s="94" t="s">
        <v>198</v>
      </c>
      <c r="H70" s="79">
        <f t="shared" si="2"/>
        <v>3000</v>
      </c>
      <c r="I70" s="80">
        <v>3000</v>
      </c>
      <c r="J70" s="80"/>
      <c r="K70" s="80"/>
      <c r="L70" s="80"/>
      <c r="M70" s="86"/>
      <c r="N70" s="78"/>
    </row>
    <row r="71" spans="1:14">
      <c r="A71" s="71"/>
      <c r="B71" s="97"/>
      <c r="C71" s="97">
        <v>853</v>
      </c>
      <c r="D71" s="100">
        <v>290</v>
      </c>
      <c r="E71" s="100">
        <v>8</v>
      </c>
      <c r="F71" s="127">
        <v>50400</v>
      </c>
      <c r="G71" s="94" t="s">
        <v>198</v>
      </c>
      <c r="H71" s="79">
        <f t="shared" si="2"/>
        <v>43600</v>
      </c>
      <c r="I71" s="80">
        <v>43600</v>
      </c>
      <c r="J71" s="80"/>
      <c r="K71" s="80"/>
      <c r="L71" s="80"/>
      <c r="M71" s="86"/>
      <c r="N71" s="78"/>
    </row>
    <row r="72" spans="1:14" ht="25.5">
      <c r="A72" s="71" t="s">
        <v>93</v>
      </c>
      <c r="B72" s="97">
        <v>240</v>
      </c>
      <c r="C72" s="97"/>
      <c r="D72" s="97"/>
      <c r="E72" s="97"/>
      <c r="F72" s="97"/>
      <c r="G72" s="104"/>
      <c r="H72" s="79">
        <f t="shared" si="2"/>
        <v>0</v>
      </c>
      <c r="I72" s="80"/>
      <c r="J72" s="80"/>
      <c r="K72" s="80"/>
      <c r="L72" s="80"/>
      <c r="M72" s="86"/>
      <c r="N72" s="78"/>
    </row>
    <row r="73" spans="1:14" ht="32.25" customHeight="1">
      <c r="A73" s="71" t="s">
        <v>94</v>
      </c>
      <c r="B73" s="97">
        <v>250</v>
      </c>
      <c r="C73" s="101"/>
      <c r="D73" s="102"/>
      <c r="E73" s="102"/>
      <c r="F73" s="128"/>
      <c r="G73" s="94"/>
      <c r="H73" s="79">
        <f t="shared" si="2"/>
        <v>0</v>
      </c>
      <c r="I73" s="79">
        <f>I74</f>
        <v>0</v>
      </c>
      <c r="J73" s="79">
        <f>J74</f>
        <v>0</v>
      </c>
      <c r="K73" s="79">
        <f>K74</f>
        <v>0</v>
      </c>
      <c r="L73" s="79">
        <f>L74</f>
        <v>0</v>
      </c>
      <c r="M73" s="107">
        <f>M74</f>
        <v>0</v>
      </c>
      <c r="N73" s="89"/>
    </row>
    <row r="74" spans="1:14" ht="14.25" customHeight="1">
      <c r="A74" s="71" t="s">
        <v>133</v>
      </c>
      <c r="B74" s="97"/>
      <c r="C74" s="97"/>
      <c r="D74" s="100"/>
      <c r="E74" s="100"/>
      <c r="F74" s="127"/>
      <c r="G74" s="94"/>
      <c r="H74" s="79">
        <f t="shared" si="2"/>
        <v>0</v>
      </c>
      <c r="I74" s="80"/>
      <c r="J74" s="80"/>
      <c r="K74" s="80"/>
      <c r="L74" s="80"/>
      <c r="M74" s="86"/>
      <c r="N74" s="90"/>
    </row>
    <row r="75" spans="1:14" ht="31.5" customHeight="1">
      <c r="A75" s="71" t="s">
        <v>95</v>
      </c>
      <c r="B75" s="97">
        <v>260</v>
      </c>
      <c r="C75" s="97"/>
      <c r="D75" s="97" t="s">
        <v>16</v>
      </c>
      <c r="E75" s="97">
        <v>0</v>
      </c>
      <c r="F75" s="101" t="s">
        <v>192</v>
      </c>
      <c r="G75" s="95" t="s">
        <v>171</v>
      </c>
      <c r="H75" s="98">
        <f t="shared" si="2"/>
        <v>22439192.900000002</v>
      </c>
      <c r="I75" s="79">
        <f>I77+I82+I86+I91+I102+I120+I132</f>
        <v>19849735.100000001</v>
      </c>
      <c r="J75" s="79">
        <f>J77+J82+J86+J91+J102+J120+J132</f>
        <v>0</v>
      </c>
      <c r="K75" s="79">
        <f>K77+K82+K86+K91+K102+K120+K132</f>
        <v>0</v>
      </c>
      <c r="L75" s="79">
        <f>L77+L82+L86+L91+L102+L120+L132</f>
        <v>2589457.7999999998</v>
      </c>
      <c r="M75" s="79">
        <f>M77+M82+M86+M91+M102+M120+M132</f>
        <v>0</v>
      </c>
      <c r="N75" s="74"/>
    </row>
    <row r="76" spans="1:14" ht="13.5" customHeight="1">
      <c r="A76" s="71"/>
      <c r="B76" s="97"/>
      <c r="C76" s="97"/>
      <c r="D76" s="97"/>
      <c r="E76" s="97"/>
      <c r="F76" s="97"/>
      <c r="G76" s="108"/>
      <c r="H76" s="98"/>
      <c r="I76" s="71"/>
      <c r="J76" s="80"/>
      <c r="K76" s="80"/>
      <c r="L76" s="80"/>
      <c r="M76" s="86"/>
      <c r="N76" s="74"/>
    </row>
    <row r="77" spans="1:14" ht="16.5" customHeight="1">
      <c r="A77" s="98" t="s">
        <v>131</v>
      </c>
      <c r="B77" s="97"/>
      <c r="C77" s="101">
        <v>244</v>
      </c>
      <c r="D77" s="102">
        <v>221</v>
      </c>
      <c r="E77" s="102">
        <v>0</v>
      </c>
      <c r="F77" s="101" t="s">
        <v>192</v>
      </c>
      <c r="G77" s="95" t="s">
        <v>171</v>
      </c>
      <c r="H77" s="98">
        <f>I77+J77+K77+L77</f>
        <v>245978.09</v>
      </c>
      <c r="I77" s="98">
        <f>I79+I80</f>
        <v>245978.09</v>
      </c>
      <c r="J77" s="79">
        <f>J79+J80</f>
        <v>0</v>
      </c>
      <c r="K77" s="79">
        <f>K79+K80</f>
        <v>0</v>
      </c>
      <c r="L77" s="79">
        <f>L79+L80</f>
        <v>0</v>
      </c>
      <c r="M77" s="107">
        <f>M79+M80</f>
        <v>0</v>
      </c>
      <c r="N77" s="91"/>
    </row>
    <row r="78" spans="1:14" ht="13.5" customHeight="1">
      <c r="A78" s="71"/>
      <c r="B78" s="97"/>
      <c r="C78" s="97"/>
      <c r="D78" s="97"/>
      <c r="E78" s="97"/>
      <c r="F78" s="97"/>
      <c r="G78" s="108"/>
      <c r="H78" s="98"/>
      <c r="I78" s="71"/>
      <c r="J78" s="80"/>
      <c r="K78" s="80"/>
      <c r="L78" s="80"/>
      <c r="M78" s="86"/>
      <c r="N78" s="74"/>
    </row>
    <row r="79" spans="1:14" ht="12.75" customHeight="1">
      <c r="A79" s="71" t="s">
        <v>131</v>
      </c>
      <c r="B79" s="97"/>
      <c r="C79" s="97">
        <v>244</v>
      </c>
      <c r="D79" s="100">
        <v>221</v>
      </c>
      <c r="E79" s="100">
        <v>8</v>
      </c>
      <c r="F79" s="127">
        <v>50400</v>
      </c>
      <c r="G79" s="94" t="s">
        <v>193</v>
      </c>
      <c r="H79" s="98">
        <f>I79+J79+K79+L79</f>
        <v>31414.09</v>
      </c>
      <c r="I79" s="71">
        <v>31414.09</v>
      </c>
      <c r="J79" s="80"/>
      <c r="K79" s="80"/>
      <c r="L79" s="80">
        <f>M79</f>
        <v>0</v>
      </c>
      <c r="M79" s="86"/>
      <c r="N79" s="92"/>
    </row>
    <row r="80" spans="1:14" ht="12.75" customHeight="1">
      <c r="A80" s="71" t="s">
        <v>131</v>
      </c>
      <c r="B80" s="97"/>
      <c r="C80" s="97">
        <v>244</v>
      </c>
      <c r="D80" s="100">
        <v>221</v>
      </c>
      <c r="E80" s="100">
        <v>8</v>
      </c>
      <c r="F80" s="127">
        <v>50400</v>
      </c>
      <c r="G80" s="94" t="s">
        <v>197</v>
      </c>
      <c r="H80" s="98">
        <f>I80+J80+K80+L80</f>
        <v>214564</v>
      </c>
      <c r="I80" s="71">
        <v>214564</v>
      </c>
      <c r="J80" s="80"/>
      <c r="K80" s="80"/>
      <c r="L80" s="80">
        <f>M80</f>
        <v>0</v>
      </c>
      <c r="M80" s="86"/>
      <c r="N80" s="92"/>
    </row>
    <row r="81" spans="1:14" ht="12.75" customHeight="1">
      <c r="A81" s="71"/>
      <c r="B81" s="97"/>
      <c r="C81" s="97"/>
      <c r="D81" s="100"/>
      <c r="E81" s="100"/>
      <c r="F81" s="100"/>
      <c r="G81" s="94"/>
      <c r="H81" s="98"/>
      <c r="I81" s="71"/>
      <c r="J81" s="80"/>
      <c r="K81" s="80"/>
      <c r="L81" s="80"/>
      <c r="M81" s="86"/>
      <c r="N81" s="92"/>
    </row>
    <row r="82" spans="1:14" ht="12.75" customHeight="1">
      <c r="A82" s="98" t="s">
        <v>134</v>
      </c>
      <c r="B82" s="97"/>
      <c r="C82" s="101">
        <v>244</v>
      </c>
      <c r="D82" s="102">
        <v>222</v>
      </c>
      <c r="E82" s="102">
        <v>0</v>
      </c>
      <c r="F82" s="101" t="s">
        <v>170</v>
      </c>
      <c r="G82" s="95" t="s">
        <v>171</v>
      </c>
      <c r="H82" s="79">
        <f>I82+J82+K82+L82</f>
        <v>3000</v>
      </c>
      <c r="I82" s="79">
        <f>I84</f>
        <v>3000</v>
      </c>
      <c r="J82" s="79">
        <f>J84</f>
        <v>0</v>
      </c>
      <c r="K82" s="79">
        <f>K84</f>
        <v>0</v>
      </c>
      <c r="L82" s="79">
        <f>L84</f>
        <v>0</v>
      </c>
      <c r="M82" s="107">
        <f>M84</f>
        <v>0</v>
      </c>
      <c r="N82" s="91"/>
    </row>
    <row r="83" spans="1:14" ht="12.75" customHeight="1">
      <c r="A83" s="71"/>
      <c r="B83" s="97"/>
      <c r="C83" s="97"/>
      <c r="D83" s="100"/>
      <c r="E83" s="100"/>
      <c r="F83" s="127"/>
      <c r="G83" s="94"/>
      <c r="H83" s="79"/>
      <c r="I83" s="80"/>
      <c r="J83" s="80"/>
      <c r="K83" s="80"/>
      <c r="L83" s="80"/>
      <c r="M83" s="86"/>
      <c r="N83" s="92"/>
    </row>
    <row r="84" spans="1:14" ht="12.75" customHeight="1">
      <c r="A84" s="71" t="s">
        <v>134</v>
      </c>
      <c r="B84" s="97"/>
      <c r="C84" s="97">
        <v>244</v>
      </c>
      <c r="D84" s="100">
        <v>222</v>
      </c>
      <c r="E84" s="100">
        <v>8</v>
      </c>
      <c r="F84" s="127">
        <v>50400</v>
      </c>
      <c r="G84" s="94" t="s">
        <v>198</v>
      </c>
      <c r="H84" s="79">
        <f>I84+J84+K84+L84</f>
        <v>3000</v>
      </c>
      <c r="I84" s="80">
        <v>3000</v>
      </c>
      <c r="J84" s="80"/>
      <c r="K84" s="80"/>
      <c r="L84" s="80">
        <f>M84</f>
        <v>0</v>
      </c>
      <c r="M84" s="86"/>
      <c r="N84" s="92"/>
    </row>
    <row r="85" spans="1:14" ht="12.75" customHeight="1">
      <c r="A85" s="71"/>
      <c r="B85" s="97"/>
      <c r="C85" s="97"/>
      <c r="D85" s="100"/>
      <c r="E85" s="100"/>
      <c r="F85" s="100"/>
      <c r="G85" s="94"/>
      <c r="H85" s="98"/>
      <c r="I85" s="71"/>
      <c r="J85" s="80"/>
      <c r="K85" s="80"/>
      <c r="L85" s="80"/>
      <c r="M85" s="86"/>
      <c r="N85" s="92"/>
    </row>
    <row r="86" spans="1:14" ht="12.75" customHeight="1">
      <c r="A86" s="98" t="s">
        <v>132</v>
      </c>
      <c r="B86" s="97"/>
      <c r="C86" s="101">
        <v>244</v>
      </c>
      <c r="D86" s="102">
        <v>223</v>
      </c>
      <c r="E86" s="102">
        <v>0</v>
      </c>
      <c r="F86" s="101" t="s">
        <v>170</v>
      </c>
      <c r="G86" s="95" t="s">
        <v>171</v>
      </c>
      <c r="H86" s="98">
        <f>I86+J86+K86+L86</f>
        <v>7414569.8999999994</v>
      </c>
      <c r="I86" s="79">
        <f>I88+I89</f>
        <v>7414569.8999999994</v>
      </c>
      <c r="J86" s="79">
        <f>J88+J89</f>
        <v>0</v>
      </c>
      <c r="K86" s="79">
        <f>K88+K89</f>
        <v>0</v>
      </c>
      <c r="L86" s="79">
        <f>L88+L89</f>
        <v>0</v>
      </c>
      <c r="M86" s="107">
        <f>M88+M89</f>
        <v>0</v>
      </c>
      <c r="N86" s="91"/>
    </row>
    <row r="87" spans="1:14" ht="12.75" customHeight="1">
      <c r="A87" s="71"/>
      <c r="B87" s="97"/>
      <c r="C87" s="97"/>
      <c r="D87" s="100"/>
      <c r="E87" s="100"/>
      <c r="F87" s="100"/>
      <c r="G87" s="94"/>
      <c r="H87" s="98"/>
      <c r="I87" s="71"/>
      <c r="J87" s="80"/>
      <c r="K87" s="80"/>
      <c r="L87" s="80"/>
      <c r="M87" s="86"/>
      <c r="N87" s="92"/>
    </row>
    <row r="88" spans="1:14" ht="12.75" customHeight="1">
      <c r="A88" s="71" t="s">
        <v>132</v>
      </c>
      <c r="B88" s="97"/>
      <c r="C88" s="97">
        <v>244</v>
      </c>
      <c r="D88" s="100">
        <v>223</v>
      </c>
      <c r="E88" s="100">
        <v>8</v>
      </c>
      <c r="F88" s="127">
        <v>50400</v>
      </c>
      <c r="G88" s="94" t="s">
        <v>206</v>
      </c>
      <c r="H88" s="98">
        <f>I88+J88+K88+L88</f>
        <v>780289.46</v>
      </c>
      <c r="I88" s="71">
        <f>549814.73+230474.73</f>
        <v>780289.46</v>
      </c>
      <c r="J88" s="80"/>
      <c r="K88" s="80"/>
      <c r="L88" s="80">
        <f>M88</f>
        <v>0</v>
      </c>
      <c r="M88" s="86"/>
      <c r="N88" s="92"/>
    </row>
    <row r="89" spans="1:14" ht="12.75" customHeight="1">
      <c r="A89" s="71" t="s">
        <v>132</v>
      </c>
      <c r="B89" s="97"/>
      <c r="C89" s="97">
        <v>244</v>
      </c>
      <c r="D89" s="100">
        <v>223</v>
      </c>
      <c r="E89" s="100">
        <v>8</v>
      </c>
      <c r="F89" s="127">
        <v>50400</v>
      </c>
      <c r="G89" s="94" t="s">
        <v>198</v>
      </c>
      <c r="H89" s="98">
        <f>I89+J89+K89+L89</f>
        <v>6634280.4399999995</v>
      </c>
      <c r="I89" s="80">
        <f>6201250.88+433029.56</f>
        <v>6634280.4399999995</v>
      </c>
      <c r="J89" s="80"/>
      <c r="K89" s="80"/>
      <c r="L89" s="80">
        <f>M89</f>
        <v>0</v>
      </c>
      <c r="M89" s="86"/>
      <c r="N89" s="92"/>
    </row>
    <row r="90" spans="1:14" ht="12.75" customHeight="1">
      <c r="A90" s="71"/>
      <c r="B90" s="97"/>
      <c r="C90" s="97"/>
      <c r="D90" s="100"/>
      <c r="E90" s="100"/>
      <c r="F90" s="100"/>
      <c r="G90" s="94"/>
      <c r="H90" s="98"/>
      <c r="I90" s="71"/>
      <c r="J90" s="80"/>
      <c r="K90" s="80"/>
      <c r="L90" s="80"/>
      <c r="M90" s="86"/>
      <c r="N90" s="92"/>
    </row>
    <row r="91" spans="1:14" ht="27" customHeight="1">
      <c r="A91" s="98" t="s">
        <v>135</v>
      </c>
      <c r="B91" s="97"/>
      <c r="C91" s="97">
        <v>244</v>
      </c>
      <c r="D91" s="102">
        <v>225</v>
      </c>
      <c r="E91" s="102">
        <v>0</v>
      </c>
      <c r="F91" s="101" t="s">
        <v>170</v>
      </c>
      <c r="G91" s="95" t="s">
        <v>171</v>
      </c>
      <c r="H91" s="98">
        <f>I91+J91+K91+L91</f>
        <v>1255575.73</v>
      </c>
      <c r="I91" s="79">
        <f>I93+I95+I94+I96+I97+I99+I100</f>
        <v>1252975.73</v>
      </c>
      <c r="J91" s="79">
        <f>J93+J95+J94+J96+J97+J99+J100</f>
        <v>0</v>
      </c>
      <c r="K91" s="79">
        <f>K93+K95+K94+K96+K97+K99+K100</f>
        <v>0</v>
      </c>
      <c r="L91" s="79">
        <f>L93+L95+L94+L96+L97+L99+L100+L98</f>
        <v>2600</v>
      </c>
      <c r="M91" s="107">
        <f>M93+M95</f>
        <v>0</v>
      </c>
      <c r="N91" s="91"/>
    </row>
    <row r="92" spans="1:14" ht="6.75" customHeight="1">
      <c r="A92" s="71"/>
      <c r="B92" s="97"/>
      <c r="C92" s="97"/>
      <c r="D92" s="100"/>
      <c r="E92" s="100"/>
      <c r="F92" s="100"/>
      <c r="G92" s="94"/>
      <c r="H92" s="98"/>
      <c r="I92" s="71"/>
      <c r="J92" s="80"/>
      <c r="K92" s="80"/>
      <c r="L92" s="80"/>
      <c r="M92" s="86"/>
      <c r="N92" s="92"/>
    </row>
    <row r="93" spans="1:14" ht="25.5" customHeight="1">
      <c r="A93" s="71" t="s">
        <v>135</v>
      </c>
      <c r="B93" s="97"/>
      <c r="C93" s="97">
        <v>244</v>
      </c>
      <c r="D93" s="100">
        <v>225</v>
      </c>
      <c r="E93" s="100">
        <v>8</v>
      </c>
      <c r="F93" s="127">
        <v>50400</v>
      </c>
      <c r="G93" s="94" t="s">
        <v>193</v>
      </c>
      <c r="H93" s="79">
        <f t="shared" ref="H93:H100" si="3">I93+J93+K93+L93</f>
        <v>133375.69</v>
      </c>
      <c r="I93" s="80">
        <f>173460.35-40084.66</f>
        <v>133375.69</v>
      </c>
      <c r="J93" s="80"/>
      <c r="K93" s="80"/>
      <c r="L93" s="80">
        <f>M93</f>
        <v>0</v>
      </c>
      <c r="M93" s="86"/>
      <c r="N93" s="92"/>
    </row>
    <row r="94" spans="1:14" ht="24.75" customHeight="1">
      <c r="A94" s="71" t="s">
        <v>135</v>
      </c>
      <c r="B94" s="97"/>
      <c r="C94" s="97">
        <v>244</v>
      </c>
      <c r="D94" s="100">
        <v>225</v>
      </c>
      <c r="E94" s="100">
        <v>8</v>
      </c>
      <c r="F94" s="127">
        <v>50400</v>
      </c>
      <c r="G94" s="94" t="s">
        <v>195</v>
      </c>
      <c r="H94" s="79">
        <f t="shared" si="3"/>
        <v>45076.54</v>
      </c>
      <c r="I94" s="80">
        <f>22538.27+22538.27</f>
        <v>45076.54</v>
      </c>
      <c r="J94" s="80"/>
      <c r="K94" s="80"/>
      <c r="L94" s="80"/>
      <c r="M94" s="86"/>
      <c r="N94" s="92"/>
    </row>
    <row r="95" spans="1:14" ht="24.75" customHeight="1">
      <c r="A95" s="71" t="s">
        <v>135</v>
      </c>
      <c r="B95" s="97"/>
      <c r="C95" s="97">
        <v>244</v>
      </c>
      <c r="D95" s="100">
        <v>225</v>
      </c>
      <c r="E95" s="100">
        <v>8</v>
      </c>
      <c r="F95" s="127">
        <v>50400</v>
      </c>
      <c r="G95" s="94" t="s">
        <v>198</v>
      </c>
      <c r="H95" s="98">
        <f t="shared" si="3"/>
        <v>1074523.5</v>
      </c>
      <c r="I95" s="71">
        <v>1074523.5</v>
      </c>
      <c r="J95" s="80"/>
      <c r="K95" s="80"/>
      <c r="L95" s="80">
        <f>M95</f>
        <v>0</v>
      </c>
      <c r="M95" s="86"/>
      <c r="N95" s="92"/>
    </row>
    <row r="96" spans="1:14" ht="8.25" customHeight="1">
      <c r="A96" s="71"/>
      <c r="B96" s="97"/>
      <c r="C96" s="97"/>
      <c r="D96" s="100"/>
      <c r="E96" s="100"/>
      <c r="F96" s="127"/>
      <c r="G96" s="94"/>
      <c r="H96" s="98"/>
      <c r="I96" s="71"/>
      <c r="J96" s="80"/>
      <c r="K96" s="80"/>
      <c r="L96" s="80"/>
      <c r="M96" s="86"/>
      <c r="N96" s="92"/>
    </row>
    <row r="97" spans="1:14" ht="9" customHeight="1">
      <c r="A97" s="71"/>
      <c r="B97" s="97"/>
      <c r="C97" s="97"/>
      <c r="D97" s="100"/>
      <c r="E97" s="100"/>
      <c r="F97" s="127"/>
      <c r="G97" s="94"/>
      <c r="H97" s="98"/>
      <c r="I97" s="71"/>
      <c r="J97" s="80"/>
      <c r="K97" s="80"/>
      <c r="L97" s="80"/>
      <c r="M97" s="86"/>
      <c r="N97" s="92"/>
    </row>
    <row r="98" spans="1:14" ht="24.75" customHeight="1">
      <c r="A98" s="71" t="s">
        <v>135</v>
      </c>
      <c r="B98" s="97"/>
      <c r="C98" s="97">
        <v>244</v>
      </c>
      <c r="D98" s="100">
        <v>225</v>
      </c>
      <c r="E98" s="100">
        <v>8</v>
      </c>
      <c r="F98" s="127">
        <v>50300</v>
      </c>
      <c r="G98" s="94" t="s">
        <v>201</v>
      </c>
      <c r="H98" s="98">
        <f>I98+J98+K98+L98</f>
        <v>1600</v>
      </c>
      <c r="I98" s="71"/>
      <c r="J98" s="80"/>
      <c r="K98" s="80"/>
      <c r="L98" s="80">
        <v>1600</v>
      </c>
      <c r="M98" s="86"/>
      <c r="N98" s="92"/>
    </row>
    <row r="99" spans="1:14" ht="4.5" customHeight="1">
      <c r="A99" s="71"/>
      <c r="B99" s="97"/>
      <c r="C99" s="97"/>
      <c r="D99" s="100"/>
      <c r="E99" s="100"/>
      <c r="F99" s="127"/>
      <c r="G99" s="94"/>
      <c r="H99" s="98"/>
      <c r="I99" s="71"/>
      <c r="J99" s="80"/>
      <c r="K99" s="80"/>
      <c r="L99" s="80"/>
      <c r="M99" s="86"/>
      <c r="N99" s="92"/>
    </row>
    <row r="100" spans="1:14" ht="24.75" customHeight="1">
      <c r="A100" s="71" t="s">
        <v>135</v>
      </c>
      <c r="B100" s="97"/>
      <c r="C100" s="97">
        <v>244</v>
      </c>
      <c r="D100" s="100">
        <v>225</v>
      </c>
      <c r="E100" s="100">
        <v>8</v>
      </c>
      <c r="F100" s="127">
        <v>50300</v>
      </c>
      <c r="G100" s="94" t="s">
        <v>200</v>
      </c>
      <c r="H100" s="98">
        <f t="shared" si="3"/>
        <v>1000</v>
      </c>
      <c r="I100" s="71"/>
      <c r="J100" s="80"/>
      <c r="K100" s="80"/>
      <c r="L100" s="80">
        <v>1000</v>
      </c>
      <c r="M100" s="86"/>
      <c r="N100" s="92"/>
    </row>
    <row r="101" spans="1:14" ht="8.25" customHeight="1">
      <c r="A101" s="71"/>
      <c r="B101" s="97"/>
      <c r="C101" s="97"/>
      <c r="D101" s="100"/>
      <c r="E101" s="100"/>
      <c r="F101" s="127"/>
      <c r="G101" s="94"/>
      <c r="H101" s="98"/>
      <c r="I101" s="71"/>
      <c r="J101" s="80"/>
      <c r="K101" s="80"/>
      <c r="L101" s="80"/>
      <c r="M101" s="86"/>
      <c r="N101" s="92"/>
    </row>
    <row r="102" spans="1:14" ht="12.75" customHeight="1">
      <c r="A102" s="98" t="s">
        <v>136</v>
      </c>
      <c r="B102" s="97"/>
      <c r="C102" s="97">
        <v>244</v>
      </c>
      <c r="D102" s="102">
        <v>226</v>
      </c>
      <c r="E102" s="102">
        <v>0</v>
      </c>
      <c r="F102" s="101" t="s">
        <v>192</v>
      </c>
      <c r="G102" s="95" t="s">
        <v>171</v>
      </c>
      <c r="H102" s="79">
        <f>I102+J102+K102+L102</f>
        <v>7584511.5600000005</v>
      </c>
      <c r="I102" s="79">
        <f>I104+I106+I107+I108+I110+I105+I111+I112+I113+I114</f>
        <v>6037717.5600000005</v>
      </c>
      <c r="J102" s="79">
        <f>J104+J106+J107+J108+J110+J105+J111+J112+J113+J114</f>
        <v>0</v>
      </c>
      <c r="K102" s="79">
        <f>K104+K106+K107+K108+K110+K105+K111+K112+K113+K114</f>
        <v>0</v>
      </c>
      <c r="L102" s="79">
        <f>L104+L106+L107+L108+L110+L105+L111+L112+L113+L114+L109+L116+L115</f>
        <v>1546794</v>
      </c>
      <c r="M102" s="79">
        <f>M104+M106+M107+M108+M110+M105</f>
        <v>0</v>
      </c>
      <c r="N102" s="91"/>
    </row>
    <row r="103" spans="1:14" ht="12.75" customHeight="1">
      <c r="A103" s="71"/>
      <c r="B103" s="97"/>
      <c r="C103" s="97"/>
      <c r="D103" s="100"/>
      <c r="E103" s="100"/>
      <c r="F103" s="100"/>
      <c r="G103" s="94"/>
      <c r="H103" s="98"/>
      <c r="I103" s="71"/>
      <c r="J103" s="80"/>
      <c r="K103" s="80"/>
      <c r="L103" s="80"/>
      <c r="M103" s="86"/>
      <c r="N103" s="92"/>
    </row>
    <row r="104" spans="1:14" ht="12.75" customHeight="1">
      <c r="A104" s="71" t="s">
        <v>136</v>
      </c>
      <c r="B104" s="97"/>
      <c r="C104" s="97">
        <v>244</v>
      </c>
      <c r="D104" s="100">
        <v>226</v>
      </c>
      <c r="E104" s="100">
        <v>8</v>
      </c>
      <c r="F104" s="127">
        <v>50400</v>
      </c>
      <c r="G104" s="94" t="s">
        <v>193</v>
      </c>
      <c r="H104" s="79">
        <f t="shared" ref="H104:H109" si="4">I104+J104+K104+L104</f>
        <v>85835.5</v>
      </c>
      <c r="I104" s="71">
        <f>85835.5</f>
        <v>85835.5</v>
      </c>
      <c r="J104" s="80"/>
      <c r="K104" s="80"/>
      <c r="L104" s="80">
        <f>M104</f>
        <v>0</v>
      </c>
      <c r="M104" s="86"/>
      <c r="N104" s="92"/>
    </row>
    <row r="105" spans="1:14" ht="12.75" customHeight="1">
      <c r="A105" s="71" t="s">
        <v>136</v>
      </c>
      <c r="B105" s="97"/>
      <c r="C105" s="97">
        <v>244</v>
      </c>
      <c r="D105" s="100">
        <v>226</v>
      </c>
      <c r="E105" s="100">
        <v>8</v>
      </c>
      <c r="F105" s="127">
        <v>50400</v>
      </c>
      <c r="G105" s="94" t="s">
        <v>195</v>
      </c>
      <c r="H105" s="79">
        <f t="shared" si="4"/>
        <v>69634</v>
      </c>
      <c r="I105" s="80">
        <f>34817+34817</f>
        <v>69634</v>
      </c>
      <c r="J105" s="80"/>
      <c r="K105" s="80"/>
      <c r="L105" s="80">
        <f>M105</f>
        <v>0</v>
      </c>
      <c r="M105" s="86"/>
      <c r="N105" s="92"/>
    </row>
    <row r="106" spans="1:14" ht="12.75" customHeight="1">
      <c r="A106" s="71" t="s">
        <v>136</v>
      </c>
      <c r="B106" s="97"/>
      <c r="C106" s="97">
        <v>244</v>
      </c>
      <c r="D106" s="100">
        <v>226</v>
      </c>
      <c r="E106" s="100">
        <v>8</v>
      </c>
      <c r="F106" s="127">
        <v>50400</v>
      </c>
      <c r="G106" s="94" t="s">
        <v>196</v>
      </c>
      <c r="H106" s="79">
        <f t="shared" si="4"/>
        <v>4611250</v>
      </c>
      <c r="I106" s="80">
        <v>4611250</v>
      </c>
      <c r="J106" s="80"/>
      <c r="K106" s="80"/>
      <c r="L106" s="80">
        <f>M106</f>
        <v>0</v>
      </c>
      <c r="M106" s="86"/>
      <c r="N106" s="92"/>
    </row>
    <row r="107" spans="1:14" ht="12.75" customHeight="1">
      <c r="A107" s="71" t="s">
        <v>136</v>
      </c>
      <c r="B107" s="97"/>
      <c r="C107" s="97">
        <v>244</v>
      </c>
      <c r="D107" s="100">
        <v>226</v>
      </c>
      <c r="E107" s="100">
        <v>8</v>
      </c>
      <c r="F107" s="127">
        <v>50400</v>
      </c>
      <c r="G107" s="94" t="s">
        <v>197</v>
      </c>
      <c r="H107" s="79">
        <f t="shared" si="4"/>
        <v>291524.5</v>
      </c>
      <c r="I107" s="80">
        <v>291524.5</v>
      </c>
      <c r="J107" s="80"/>
      <c r="K107" s="80"/>
      <c r="L107" s="80">
        <f>M107</f>
        <v>0</v>
      </c>
      <c r="M107" s="86"/>
      <c r="N107" s="92"/>
    </row>
    <row r="108" spans="1:14" ht="12.75" customHeight="1">
      <c r="A108" s="71" t="s">
        <v>136</v>
      </c>
      <c r="B108" s="97"/>
      <c r="C108" s="97">
        <v>244</v>
      </c>
      <c r="D108" s="100">
        <v>226</v>
      </c>
      <c r="E108" s="100">
        <v>8</v>
      </c>
      <c r="F108" s="127">
        <v>50400</v>
      </c>
      <c r="G108" s="94" t="s">
        <v>198</v>
      </c>
      <c r="H108" s="79">
        <f t="shared" si="4"/>
        <v>979473.56</v>
      </c>
      <c r="I108" s="80">
        <v>979473.56</v>
      </c>
      <c r="J108" s="80"/>
      <c r="K108" s="80"/>
      <c r="L108" s="80">
        <f>M108</f>
        <v>0</v>
      </c>
      <c r="M108" s="86"/>
      <c r="N108" s="92"/>
    </row>
    <row r="109" spans="1:14" ht="12.75" customHeight="1">
      <c r="A109" s="71" t="s">
        <v>136</v>
      </c>
      <c r="B109" s="97"/>
      <c r="C109" s="97">
        <v>244</v>
      </c>
      <c r="D109" s="100">
        <v>226</v>
      </c>
      <c r="E109" s="100">
        <v>8</v>
      </c>
      <c r="F109" s="127">
        <v>50300</v>
      </c>
      <c r="G109" s="94" t="s">
        <v>216</v>
      </c>
      <c r="H109" s="79">
        <f t="shared" si="4"/>
        <v>1546794</v>
      </c>
      <c r="I109" s="80"/>
      <c r="J109" s="80"/>
      <c r="K109" s="80"/>
      <c r="L109" s="80">
        <v>1546794</v>
      </c>
      <c r="M109" s="86"/>
      <c r="N109" s="92"/>
    </row>
    <row r="110" spans="1:14" ht="6" customHeight="1">
      <c r="A110" s="71"/>
      <c r="B110" s="97"/>
      <c r="C110" s="97"/>
      <c r="D110" s="100"/>
      <c r="E110" s="100"/>
      <c r="F110" s="127"/>
      <c r="G110" s="94"/>
      <c r="H110" s="79"/>
      <c r="I110" s="80"/>
      <c r="J110" s="80"/>
      <c r="K110" s="80"/>
      <c r="L110" s="80"/>
      <c r="M110" s="86"/>
      <c r="N110" s="92"/>
    </row>
    <row r="111" spans="1:14" ht="6.75" customHeight="1">
      <c r="A111" s="71"/>
      <c r="B111" s="97"/>
      <c r="C111" s="97"/>
      <c r="D111" s="100"/>
      <c r="E111" s="100"/>
      <c r="F111" s="127"/>
      <c r="G111" s="94"/>
      <c r="H111" s="79"/>
      <c r="I111" s="80"/>
      <c r="J111" s="80"/>
      <c r="K111" s="80"/>
      <c r="L111" s="80"/>
      <c r="M111" s="86"/>
      <c r="N111" s="92"/>
    </row>
    <row r="112" spans="1:14" ht="6.75" customHeight="1">
      <c r="A112" s="71"/>
      <c r="B112" s="97"/>
      <c r="C112" s="97"/>
      <c r="D112" s="100"/>
      <c r="E112" s="100"/>
      <c r="F112" s="127"/>
      <c r="G112" s="94"/>
      <c r="H112" s="79"/>
      <c r="I112" s="80"/>
      <c r="J112" s="80"/>
      <c r="K112" s="80"/>
      <c r="L112" s="80"/>
      <c r="M112" s="86"/>
      <c r="N112" s="92"/>
    </row>
    <row r="113" spans="1:14" ht="6.75" customHeight="1">
      <c r="A113" s="71"/>
      <c r="B113" s="97"/>
      <c r="C113" s="97"/>
      <c r="D113" s="100"/>
      <c r="E113" s="100"/>
      <c r="F113" s="127"/>
      <c r="G113" s="94"/>
      <c r="H113" s="79"/>
      <c r="I113" s="80"/>
      <c r="J113" s="80"/>
      <c r="K113" s="80"/>
      <c r="L113" s="80"/>
      <c r="M113" s="86"/>
      <c r="N113" s="92"/>
    </row>
    <row r="114" spans="1:14" ht="6.75" customHeight="1">
      <c r="A114" s="71"/>
      <c r="B114" s="97"/>
      <c r="C114" s="97"/>
      <c r="D114" s="100"/>
      <c r="E114" s="100"/>
      <c r="F114" s="127"/>
      <c r="G114" s="94"/>
      <c r="H114" s="79"/>
      <c r="I114" s="80"/>
      <c r="J114" s="80"/>
      <c r="K114" s="80"/>
      <c r="L114" s="80"/>
      <c r="M114" s="86"/>
      <c r="N114" s="92"/>
    </row>
    <row r="115" spans="1:14" ht="6.75" customHeight="1">
      <c r="A115" s="71"/>
      <c r="B115" s="97"/>
      <c r="C115" s="97"/>
      <c r="D115" s="100"/>
      <c r="E115" s="100"/>
      <c r="F115" s="127"/>
      <c r="G115" s="94"/>
      <c r="H115" s="79"/>
      <c r="I115" s="80"/>
      <c r="J115" s="80"/>
      <c r="K115" s="80"/>
      <c r="L115" s="80"/>
      <c r="M115" s="86"/>
      <c r="N115" s="92"/>
    </row>
    <row r="116" spans="1:14" ht="6.75" customHeight="1">
      <c r="A116" s="71"/>
      <c r="B116" s="97"/>
      <c r="C116" s="97"/>
      <c r="D116" s="100"/>
      <c r="E116" s="100"/>
      <c r="F116" s="127"/>
      <c r="G116" s="94"/>
      <c r="H116" s="79"/>
      <c r="I116" s="80"/>
      <c r="J116" s="80"/>
      <c r="K116" s="80"/>
      <c r="L116" s="80"/>
      <c r="M116" s="86"/>
      <c r="N116" s="92"/>
    </row>
    <row r="117" spans="1:14" s="153" customFormat="1" ht="12.75" hidden="1" customHeight="1">
      <c r="A117" s="98"/>
      <c r="B117" s="101"/>
      <c r="C117" s="101"/>
      <c r="D117" s="101"/>
      <c r="E117" s="101"/>
      <c r="F117" s="101"/>
      <c r="G117" s="95"/>
      <c r="H117" s="79"/>
      <c r="I117" s="79"/>
      <c r="J117" s="79"/>
      <c r="K117" s="79"/>
      <c r="L117" s="79"/>
      <c r="M117" s="107"/>
      <c r="N117" s="91"/>
    </row>
    <row r="118" spans="1:14" ht="12.75" hidden="1" customHeight="1">
      <c r="A118" s="71"/>
      <c r="B118" s="97"/>
      <c r="C118" s="97"/>
      <c r="D118" s="100"/>
      <c r="E118" s="100"/>
      <c r="F118" s="127"/>
      <c r="G118" s="94"/>
      <c r="H118" s="79"/>
      <c r="I118" s="80"/>
      <c r="J118" s="80"/>
      <c r="K118" s="80"/>
      <c r="L118" s="80"/>
      <c r="M118" s="86"/>
      <c r="N118" s="92"/>
    </row>
    <row r="119" spans="1:14" ht="12.75" hidden="1" customHeight="1">
      <c r="A119" s="71"/>
      <c r="B119" s="97"/>
      <c r="C119" s="97"/>
      <c r="D119" s="97"/>
      <c r="E119" s="97"/>
      <c r="F119" s="97"/>
      <c r="G119" s="94"/>
      <c r="H119" s="79"/>
      <c r="I119" s="80"/>
      <c r="J119" s="80"/>
      <c r="K119" s="80"/>
      <c r="L119" s="80"/>
      <c r="M119" s="86"/>
      <c r="N119" s="74"/>
    </row>
    <row r="120" spans="1:14" ht="12.75" customHeight="1">
      <c r="A120" s="98" t="s">
        <v>138</v>
      </c>
      <c r="B120" s="97"/>
      <c r="C120" s="101">
        <v>244</v>
      </c>
      <c r="D120" s="102">
        <v>310</v>
      </c>
      <c r="E120" s="102">
        <v>0</v>
      </c>
      <c r="F120" s="101" t="s">
        <v>192</v>
      </c>
      <c r="G120" s="95" t="s">
        <v>171</v>
      </c>
      <c r="H120" s="79">
        <f>I120+J120+K120+L120</f>
        <v>1660068.4800000002</v>
      </c>
      <c r="I120" s="79">
        <f>I123+I125+I122+I126+I127+I128+I130+I124</f>
        <v>1660068.4800000002</v>
      </c>
      <c r="J120" s="79">
        <f>J123+J125+J122+J126+J127+J128+J129</f>
        <v>0</v>
      </c>
      <c r="K120" s="79">
        <f>K123+K125+K122+K126+K127+K128</f>
        <v>0</v>
      </c>
      <c r="L120" s="79">
        <f>L123+L125+L122+L126+L127+L128+L129</f>
        <v>0</v>
      </c>
      <c r="M120" s="107">
        <f>M123+M125+M122</f>
        <v>0</v>
      </c>
      <c r="N120" s="91"/>
    </row>
    <row r="121" spans="1:14" ht="12.75" customHeight="1">
      <c r="A121" s="71"/>
      <c r="B121" s="97"/>
      <c r="C121" s="97"/>
      <c r="D121" s="97"/>
      <c r="E121" s="97"/>
      <c r="F121" s="97"/>
      <c r="G121" s="94"/>
      <c r="H121" s="79"/>
      <c r="I121" s="71"/>
      <c r="J121" s="80"/>
      <c r="K121" s="80"/>
      <c r="L121" s="80"/>
      <c r="M121" s="86"/>
      <c r="N121" s="74"/>
    </row>
    <row r="122" spans="1:14" ht="12.75" customHeight="1">
      <c r="A122" s="71" t="s">
        <v>138</v>
      </c>
      <c r="B122" s="97"/>
      <c r="C122" s="97">
        <v>244</v>
      </c>
      <c r="D122" s="100">
        <v>310</v>
      </c>
      <c r="E122" s="100">
        <v>8</v>
      </c>
      <c r="F122" s="127">
        <v>50400</v>
      </c>
      <c r="G122" s="94" t="s">
        <v>193</v>
      </c>
      <c r="H122" s="79">
        <f>I122+J122+K122+L122</f>
        <v>42962.35</v>
      </c>
      <c r="I122" s="80">
        <v>42962.35</v>
      </c>
      <c r="J122" s="80"/>
      <c r="K122" s="80"/>
      <c r="L122" s="80"/>
      <c r="M122" s="86"/>
      <c r="N122" s="92"/>
    </row>
    <row r="123" spans="1:14" ht="15.75" customHeight="1">
      <c r="A123" s="71" t="s">
        <v>138</v>
      </c>
      <c r="B123" s="97"/>
      <c r="C123" s="97">
        <v>244</v>
      </c>
      <c r="D123" s="100">
        <v>310</v>
      </c>
      <c r="E123" s="100">
        <v>8</v>
      </c>
      <c r="F123" s="127">
        <v>50400</v>
      </c>
      <c r="G123" s="94" t="s">
        <v>197</v>
      </c>
      <c r="H123" s="79">
        <f>I123+J123+K123+L123</f>
        <v>1500106.1300000001</v>
      </c>
      <c r="I123" s="80">
        <f>1470573.31+29532.82</f>
        <v>1500106.1300000001</v>
      </c>
      <c r="J123" s="80"/>
      <c r="K123" s="80"/>
      <c r="L123" s="80">
        <f>M123</f>
        <v>0</v>
      </c>
      <c r="M123" s="86"/>
      <c r="N123" s="92"/>
    </row>
    <row r="124" spans="1:14" ht="15.75" customHeight="1">
      <c r="A124" s="71" t="s">
        <v>138</v>
      </c>
      <c r="B124" s="97"/>
      <c r="C124" s="97">
        <v>244</v>
      </c>
      <c r="D124" s="100">
        <v>310</v>
      </c>
      <c r="E124" s="100">
        <v>8</v>
      </c>
      <c r="F124" s="127">
        <v>50400</v>
      </c>
      <c r="G124" s="94" t="s">
        <v>198</v>
      </c>
      <c r="H124" s="79">
        <f>I124+J124+K124+L124</f>
        <v>117000</v>
      </c>
      <c r="I124" s="80">
        <v>117000</v>
      </c>
      <c r="J124" s="80"/>
      <c r="K124" s="80"/>
      <c r="L124" s="80"/>
      <c r="M124" s="86"/>
      <c r="N124" s="92"/>
    </row>
    <row r="125" spans="1:14" ht="4.5" customHeight="1">
      <c r="A125" s="71"/>
      <c r="B125" s="97"/>
      <c r="C125" s="97"/>
      <c r="D125" s="100"/>
      <c r="E125" s="100"/>
      <c r="F125" s="127"/>
      <c r="G125" s="94"/>
      <c r="H125" s="79"/>
      <c r="I125" s="80"/>
      <c r="J125" s="80"/>
      <c r="K125" s="80"/>
      <c r="L125" s="80"/>
      <c r="M125" s="86"/>
      <c r="N125" s="92"/>
    </row>
    <row r="126" spans="1:14" ht="7.5" customHeight="1">
      <c r="A126" s="71"/>
      <c r="B126" s="97"/>
      <c r="C126" s="97"/>
      <c r="D126" s="100"/>
      <c r="E126" s="100"/>
      <c r="F126" s="127"/>
      <c r="G126" s="94"/>
      <c r="H126" s="79"/>
      <c r="I126" s="80"/>
      <c r="J126" s="80"/>
      <c r="K126" s="80"/>
      <c r="L126" s="80"/>
      <c r="M126" s="86"/>
      <c r="N126" s="92"/>
    </row>
    <row r="127" spans="1:14" ht="6" customHeight="1">
      <c r="A127" s="71"/>
      <c r="B127" s="97"/>
      <c r="C127" s="97"/>
      <c r="D127" s="100"/>
      <c r="E127" s="100"/>
      <c r="F127" s="127"/>
      <c r="G127" s="94"/>
      <c r="H127" s="79"/>
      <c r="I127" s="80"/>
      <c r="J127" s="80"/>
      <c r="K127" s="80"/>
      <c r="L127" s="80"/>
      <c r="M127" s="86"/>
      <c r="N127" s="92"/>
    </row>
    <row r="128" spans="1:14" ht="6.75" customHeight="1">
      <c r="A128" s="71"/>
      <c r="B128" s="97"/>
      <c r="C128" s="97"/>
      <c r="D128" s="100"/>
      <c r="E128" s="100"/>
      <c r="F128" s="127"/>
      <c r="G128" s="94"/>
      <c r="H128" s="79"/>
      <c r="I128" s="80"/>
      <c r="J128" s="80"/>
      <c r="K128" s="80"/>
      <c r="L128" s="80"/>
      <c r="M128" s="86"/>
      <c r="N128" s="92"/>
    </row>
    <row r="129" spans="1:14" ht="9" customHeight="1">
      <c r="A129" s="71"/>
      <c r="B129" s="97"/>
      <c r="C129" s="97"/>
      <c r="D129" s="100"/>
      <c r="E129" s="100"/>
      <c r="F129" s="127"/>
      <c r="G129" s="94"/>
      <c r="H129" s="79"/>
      <c r="I129" s="80"/>
      <c r="J129" s="80"/>
      <c r="K129" s="80"/>
      <c r="L129" s="80"/>
      <c r="M129" s="86"/>
      <c r="N129" s="92"/>
    </row>
    <row r="130" spans="1:14" ht="9.75" customHeight="1">
      <c r="A130" s="71"/>
      <c r="B130" s="97"/>
      <c r="C130" s="97"/>
      <c r="D130" s="100"/>
      <c r="E130" s="100"/>
      <c r="F130" s="127"/>
      <c r="G130" s="94"/>
      <c r="H130" s="79"/>
      <c r="I130" s="80"/>
      <c r="J130" s="80"/>
      <c r="K130" s="80"/>
      <c r="L130" s="80"/>
      <c r="M130" s="86"/>
      <c r="N130" s="92"/>
    </row>
    <row r="131" spans="1:14" ht="8.25" customHeight="1">
      <c r="A131" s="71"/>
      <c r="B131" s="97"/>
      <c r="C131" s="97"/>
      <c r="D131" s="97"/>
      <c r="E131" s="97"/>
      <c r="F131" s="97"/>
      <c r="G131" s="94"/>
      <c r="H131" s="79"/>
      <c r="I131" s="71"/>
      <c r="J131" s="80"/>
      <c r="K131" s="80"/>
      <c r="L131" s="80"/>
      <c r="M131" s="86"/>
      <c r="N131" s="74"/>
    </row>
    <row r="132" spans="1:14" ht="24" customHeight="1">
      <c r="A132" s="98" t="s">
        <v>137</v>
      </c>
      <c r="B132" s="97"/>
      <c r="C132" s="101">
        <v>244</v>
      </c>
      <c r="D132" s="102">
        <v>340</v>
      </c>
      <c r="E132" s="102">
        <v>0</v>
      </c>
      <c r="F132" s="101" t="s">
        <v>192</v>
      </c>
      <c r="G132" s="95" t="s">
        <v>171</v>
      </c>
      <c r="H132" s="79">
        <f>I132+J132+K132+L132</f>
        <v>4275489.1399999997</v>
      </c>
      <c r="I132" s="79">
        <f>I134+I136+I137+I138+I139+I140+I141+I142+I143+I144+I135</f>
        <v>3235425.34</v>
      </c>
      <c r="J132" s="79">
        <f>J134+J136+J137+J138+J139+J140+J141+J142+J143</f>
        <v>0</v>
      </c>
      <c r="K132" s="79">
        <f>K134+K136+K137+K138+K139+K140+K141+K142+K143</f>
        <v>0</v>
      </c>
      <c r="L132" s="79">
        <f>L134+L136+L137+L138+L139+L140+L141+L142+L143</f>
        <v>1040063.8</v>
      </c>
      <c r="M132" s="107">
        <f>M134+M136+M137+M138</f>
        <v>0</v>
      </c>
      <c r="N132" s="91"/>
    </row>
    <row r="133" spans="1:14" ht="10.5" customHeight="1">
      <c r="A133" s="71"/>
      <c r="B133" s="97"/>
      <c r="C133" s="97"/>
      <c r="D133" s="97"/>
      <c r="E133" s="97"/>
      <c r="F133" s="97"/>
      <c r="G133" s="94"/>
      <c r="H133" s="79"/>
      <c r="I133" s="71"/>
      <c r="J133" s="80"/>
      <c r="K133" s="80"/>
      <c r="L133" s="80"/>
      <c r="M133" s="86"/>
      <c r="N133" s="74"/>
    </row>
    <row r="134" spans="1:14" ht="12.75" customHeight="1">
      <c r="A134" s="71" t="s">
        <v>137</v>
      </c>
      <c r="B134" s="97"/>
      <c r="C134" s="97">
        <v>244</v>
      </c>
      <c r="D134" s="100">
        <v>340</v>
      </c>
      <c r="E134" s="100">
        <v>8</v>
      </c>
      <c r="F134" s="127">
        <v>50400</v>
      </c>
      <c r="G134" s="94" t="s">
        <v>193</v>
      </c>
      <c r="H134" s="79">
        <f t="shared" ref="H134:H160" si="5">I134+J134+K134+L134</f>
        <v>295091.17</v>
      </c>
      <c r="I134" s="71">
        <v>295091.17</v>
      </c>
      <c r="J134" s="80"/>
      <c r="K134" s="80"/>
      <c r="L134" s="80">
        <f>M134</f>
        <v>0</v>
      </c>
      <c r="M134" s="86"/>
      <c r="N134" s="92"/>
    </row>
    <row r="135" spans="1:14" ht="12.75" customHeight="1">
      <c r="A135" s="71" t="s">
        <v>137</v>
      </c>
      <c r="B135" s="97"/>
      <c r="C135" s="97">
        <v>244</v>
      </c>
      <c r="D135" s="100">
        <v>340</v>
      </c>
      <c r="E135" s="100">
        <v>8</v>
      </c>
      <c r="F135" s="127">
        <v>50400</v>
      </c>
      <c r="G135" s="94" t="s">
        <v>195</v>
      </c>
      <c r="H135" s="79">
        <f>I135+J135+K135+L135</f>
        <v>205000</v>
      </c>
      <c r="I135" s="71">
        <v>205000</v>
      </c>
      <c r="J135" s="80"/>
      <c r="K135" s="80"/>
      <c r="L135" s="80">
        <f>M135</f>
        <v>0</v>
      </c>
      <c r="M135" s="86"/>
      <c r="N135" s="92"/>
    </row>
    <row r="136" spans="1:14" ht="12.75" customHeight="1">
      <c r="A136" s="71" t="s">
        <v>137</v>
      </c>
      <c r="B136" s="97"/>
      <c r="C136" s="97">
        <v>244</v>
      </c>
      <c r="D136" s="100">
        <v>340</v>
      </c>
      <c r="E136" s="100">
        <v>8</v>
      </c>
      <c r="F136" s="127">
        <v>50400</v>
      </c>
      <c r="G136" s="94" t="s">
        <v>194</v>
      </c>
      <c r="H136" s="79">
        <f t="shared" si="5"/>
        <v>47308.37</v>
      </c>
      <c r="I136" s="80">
        <v>47308.37</v>
      </c>
      <c r="J136" s="80"/>
      <c r="K136" s="80"/>
      <c r="L136" s="80">
        <f>M136</f>
        <v>0</v>
      </c>
      <c r="M136" s="86"/>
      <c r="N136" s="92"/>
    </row>
    <row r="137" spans="1:14" ht="12.75" customHeight="1">
      <c r="A137" s="71" t="s">
        <v>137</v>
      </c>
      <c r="B137" s="97"/>
      <c r="C137" s="97">
        <v>244</v>
      </c>
      <c r="D137" s="100">
        <v>340</v>
      </c>
      <c r="E137" s="100">
        <v>8</v>
      </c>
      <c r="F137" s="127">
        <v>50400</v>
      </c>
      <c r="G137" s="94" t="s">
        <v>197</v>
      </c>
      <c r="H137" s="79">
        <f t="shared" si="5"/>
        <v>486500</v>
      </c>
      <c r="I137" s="71">
        <v>486500</v>
      </c>
      <c r="J137" s="80"/>
      <c r="K137" s="80"/>
      <c r="L137" s="80">
        <f>M137</f>
        <v>0</v>
      </c>
      <c r="M137" s="86"/>
      <c r="N137" s="92"/>
    </row>
    <row r="138" spans="1:14" ht="12.75" customHeight="1">
      <c r="A138" s="71" t="s">
        <v>137</v>
      </c>
      <c r="B138" s="97"/>
      <c r="C138" s="97">
        <v>244</v>
      </c>
      <c r="D138" s="100">
        <v>340</v>
      </c>
      <c r="E138" s="100">
        <v>8</v>
      </c>
      <c r="F138" s="127">
        <v>50400</v>
      </c>
      <c r="G138" s="94" t="s">
        <v>198</v>
      </c>
      <c r="H138" s="79">
        <f t="shared" si="5"/>
        <v>2201525.7999999998</v>
      </c>
      <c r="I138" s="71">
        <v>2201525.7999999998</v>
      </c>
      <c r="J138" s="80"/>
      <c r="K138" s="80"/>
      <c r="L138" s="80">
        <f>M138</f>
        <v>0</v>
      </c>
      <c r="M138" s="86"/>
      <c r="N138" s="92"/>
    </row>
    <row r="139" spans="1:14" ht="12.75" customHeight="1">
      <c r="A139" s="71" t="s">
        <v>137</v>
      </c>
      <c r="B139" s="97"/>
      <c r="C139" s="97">
        <v>244</v>
      </c>
      <c r="D139" s="100">
        <v>340</v>
      </c>
      <c r="E139" s="100">
        <v>8</v>
      </c>
      <c r="F139" s="127">
        <v>50300</v>
      </c>
      <c r="G139" s="123" t="s">
        <v>208</v>
      </c>
      <c r="H139" s="79">
        <f t="shared" si="5"/>
        <v>979543.8</v>
      </c>
      <c r="I139" s="71"/>
      <c r="J139" s="80"/>
      <c r="K139" s="80"/>
      <c r="L139" s="80">
        <v>979543.8</v>
      </c>
      <c r="M139" s="86"/>
      <c r="N139" s="92"/>
    </row>
    <row r="140" spans="1:14" ht="12.75" customHeight="1">
      <c r="A140" s="71" t="s">
        <v>137</v>
      </c>
      <c r="B140" s="97"/>
      <c r="C140" s="97">
        <v>244</v>
      </c>
      <c r="D140" s="100">
        <v>340</v>
      </c>
      <c r="E140" s="100">
        <v>8</v>
      </c>
      <c r="F140" s="127">
        <v>50300</v>
      </c>
      <c r="G140" s="125" t="s">
        <v>201</v>
      </c>
      <c r="H140" s="79">
        <f t="shared" si="5"/>
        <v>12440</v>
      </c>
      <c r="I140" s="80"/>
      <c r="J140" s="80"/>
      <c r="K140" s="80"/>
      <c r="L140" s="80">
        <v>12440</v>
      </c>
      <c r="M140" s="86"/>
      <c r="N140" s="92"/>
    </row>
    <row r="141" spans="1:14" ht="12.75" customHeight="1">
      <c r="A141" s="71" t="s">
        <v>137</v>
      </c>
      <c r="B141" s="97"/>
      <c r="C141" s="97">
        <v>244</v>
      </c>
      <c r="D141" s="100">
        <v>340</v>
      </c>
      <c r="E141" s="100">
        <v>8</v>
      </c>
      <c r="F141" s="127">
        <v>50300</v>
      </c>
      <c r="G141" s="125" t="s">
        <v>200</v>
      </c>
      <c r="H141" s="79">
        <f t="shared" si="5"/>
        <v>48080</v>
      </c>
      <c r="I141" s="80"/>
      <c r="J141" s="80"/>
      <c r="K141" s="80"/>
      <c r="L141" s="80">
        <v>48080</v>
      </c>
      <c r="M141" s="86"/>
      <c r="N141" s="92"/>
    </row>
    <row r="142" spans="1:14" ht="9" customHeight="1">
      <c r="A142" s="71"/>
      <c r="B142" s="97"/>
      <c r="C142" s="97"/>
      <c r="D142" s="100"/>
      <c r="E142" s="100"/>
      <c r="F142" s="127"/>
      <c r="G142" s="125"/>
      <c r="H142" s="79"/>
      <c r="I142" s="80"/>
      <c r="J142" s="80"/>
      <c r="K142" s="80"/>
      <c r="L142" s="80"/>
      <c r="M142" s="86"/>
      <c r="N142" s="92"/>
    </row>
    <row r="143" spans="1:14" ht="6" customHeight="1">
      <c r="A143" s="71"/>
      <c r="B143" s="97"/>
      <c r="C143" s="97"/>
      <c r="D143" s="100"/>
      <c r="E143" s="100"/>
      <c r="F143" s="127"/>
      <c r="G143" s="125"/>
      <c r="H143" s="79"/>
      <c r="I143" s="80"/>
      <c r="J143" s="80"/>
      <c r="K143" s="80"/>
      <c r="L143" s="80"/>
      <c r="M143" s="86"/>
      <c r="N143" s="92"/>
    </row>
    <row r="144" spans="1:14" ht="9" customHeight="1">
      <c r="A144" s="154"/>
      <c r="B144" s="97"/>
      <c r="C144" s="97"/>
      <c r="D144" s="100"/>
      <c r="E144" s="100"/>
      <c r="F144" s="127"/>
      <c r="G144" s="125"/>
      <c r="H144" s="79"/>
      <c r="I144" s="80"/>
      <c r="J144" s="80"/>
      <c r="K144" s="80"/>
      <c r="L144" s="80"/>
      <c r="M144" s="86"/>
      <c r="N144" s="92"/>
    </row>
    <row r="145" spans="1:14">
      <c r="A145" s="98" t="s">
        <v>96</v>
      </c>
      <c r="B145" s="101">
        <v>300</v>
      </c>
      <c r="C145" s="101" t="s">
        <v>16</v>
      </c>
      <c r="D145" s="101"/>
      <c r="E145" s="101"/>
      <c r="F145" s="101"/>
      <c r="G145" s="112"/>
      <c r="H145" s="98">
        <f t="shared" si="5"/>
        <v>0</v>
      </c>
      <c r="I145" s="98"/>
      <c r="J145" s="79"/>
      <c r="K145" s="79"/>
      <c r="L145" s="79"/>
      <c r="M145" s="107"/>
      <c r="N145" s="88"/>
    </row>
    <row r="146" spans="1:14">
      <c r="A146" s="71" t="s">
        <v>97</v>
      </c>
      <c r="B146" s="97">
        <v>310</v>
      </c>
      <c r="C146" s="71"/>
      <c r="D146" s="71"/>
      <c r="E146" s="71"/>
      <c r="F146" s="97"/>
      <c r="G146" s="104"/>
      <c r="H146" s="98">
        <f t="shared" si="5"/>
        <v>0</v>
      </c>
      <c r="I146" s="71"/>
      <c r="J146" s="80"/>
      <c r="K146" s="80"/>
      <c r="L146" s="80"/>
      <c r="M146" s="86"/>
      <c r="N146" s="78"/>
    </row>
    <row r="147" spans="1:14">
      <c r="A147" s="71" t="s">
        <v>98</v>
      </c>
      <c r="B147" s="97">
        <v>320</v>
      </c>
      <c r="C147" s="71"/>
      <c r="D147" s="71"/>
      <c r="E147" s="71"/>
      <c r="F147" s="97"/>
      <c r="G147" s="104"/>
      <c r="H147" s="98">
        <f t="shared" si="5"/>
        <v>0</v>
      </c>
      <c r="I147" s="71"/>
      <c r="J147" s="80"/>
      <c r="K147" s="80"/>
      <c r="L147" s="80"/>
      <c r="M147" s="86"/>
      <c r="N147" s="78"/>
    </row>
    <row r="148" spans="1:14">
      <c r="A148" s="98" t="s">
        <v>99</v>
      </c>
      <c r="B148" s="101">
        <v>400</v>
      </c>
      <c r="C148" s="98"/>
      <c r="D148" s="98"/>
      <c r="E148" s="98"/>
      <c r="F148" s="101"/>
      <c r="G148" s="113"/>
      <c r="H148" s="98">
        <f t="shared" si="5"/>
        <v>0</v>
      </c>
      <c r="I148" s="98"/>
      <c r="J148" s="79"/>
      <c r="K148" s="79"/>
      <c r="L148" s="79"/>
      <c r="M148" s="107"/>
      <c r="N148" s="93"/>
    </row>
    <row r="149" spans="1:14">
      <c r="A149" s="71" t="s">
        <v>100</v>
      </c>
      <c r="B149" s="97">
        <v>410</v>
      </c>
      <c r="C149" s="71"/>
      <c r="D149" s="71"/>
      <c r="E149" s="71"/>
      <c r="F149" s="97"/>
      <c r="G149" s="104"/>
      <c r="H149" s="98">
        <f t="shared" si="5"/>
        <v>0</v>
      </c>
      <c r="I149" s="71"/>
      <c r="J149" s="80"/>
      <c r="K149" s="80"/>
      <c r="L149" s="80"/>
      <c r="M149" s="86"/>
      <c r="N149" s="78"/>
    </row>
    <row r="150" spans="1:14">
      <c r="A150" s="71" t="s">
        <v>101</v>
      </c>
      <c r="B150" s="97">
        <v>420</v>
      </c>
      <c r="C150" s="71"/>
      <c r="D150" s="71"/>
      <c r="E150" s="71"/>
      <c r="F150" s="97"/>
      <c r="G150" s="104"/>
      <c r="H150" s="98">
        <f t="shared" si="5"/>
        <v>0</v>
      </c>
      <c r="I150" s="71"/>
      <c r="J150" s="80"/>
      <c r="K150" s="80"/>
      <c r="L150" s="80"/>
      <c r="M150" s="86"/>
      <c r="N150" s="78"/>
    </row>
    <row r="151" spans="1:14">
      <c r="A151" s="98" t="s">
        <v>38</v>
      </c>
      <c r="B151" s="101">
        <v>500</v>
      </c>
      <c r="C151" s="101" t="s">
        <v>16</v>
      </c>
      <c r="D151" s="101"/>
      <c r="E151" s="101">
        <v>0</v>
      </c>
      <c r="F151" s="101" t="s">
        <v>170</v>
      </c>
      <c r="G151" s="95" t="s">
        <v>171</v>
      </c>
      <c r="H151" s="98">
        <f>I151+J151+K151+L151</f>
        <v>0</v>
      </c>
      <c r="I151" s="79">
        <f>I152++I153+I154+I155+I156+I158+I159</f>
        <v>0</v>
      </c>
      <c r="J151" s="79">
        <f>J152++J153+J154+J155+J156+J158+J159</f>
        <v>0</v>
      </c>
      <c r="K151" s="79">
        <f>K152++K153+K154+K155+K156+K158+K159</f>
        <v>0</v>
      </c>
      <c r="L151" s="79">
        <f>L152++L153+L154+L155+L156+L158+L159+L157</f>
        <v>0</v>
      </c>
      <c r="M151" s="79">
        <f>M152</f>
        <v>0</v>
      </c>
      <c r="N151" s="87"/>
    </row>
    <row r="152" spans="1:14" ht="8.25" customHeight="1">
      <c r="A152" s="71"/>
      <c r="B152" s="97"/>
      <c r="C152" s="101"/>
      <c r="D152" s="97"/>
      <c r="E152" s="97"/>
      <c r="F152" s="100"/>
      <c r="G152" s="94"/>
      <c r="H152" s="71"/>
      <c r="I152" s="71"/>
      <c r="J152" s="80"/>
      <c r="K152" s="80"/>
      <c r="L152" s="80"/>
      <c r="M152" s="107"/>
      <c r="N152" s="87"/>
    </row>
    <row r="153" spans="1:14" ht="9.75" customHeight="1">
      <c r="A153" s="71"/>
      <c r="B153" s="97"/>
      <c r="C153" s="101"/>
      <c r="D153" s="97"/>
      <c r="E153" s="97"/>
      <c r="F153" s="100"/>
      <c r="G153" s="94"/>
      <c r="H153" s="80"/>
      <c r="I153" s="71"/>
      <c r="J153" s="80"/>
      <c r="K153" s="80"/>
      <c r="L153" s="80"/>
      <c r="M153" s="107"/>
      <c r="N153" s="87"/>
    </row>
    <row r="154" spans="1:14" ht="11.25" customHeight="1">
      <c r="A154" s="71"/>
      <c r="B154" s="97"/>
      <c r="C154" s="101"/>
      <c r="D154" s="97"/>
      <c r="E154" s="97"/>
      <c r="F154" s="100"/>
      <c r="G154" s="94"/>
      <c r="H154" s="80"/>
      <c r="I154" s="71"/>
      <c r="J154" s="80"/>
      <c r="K154" s="80"/>
      <c r="L154" s="80"/>
      <c r="M154" s="107"/>
      <c r="N154" s="87"/>
    </row>
    <row r="155" spans="1:14" ht="4.5" customHeight="1">
      <c r="A155" s="71"/>
      <c r="B155" s="97"/>
      <c r="C155" s="101"/>
      <c r="D155" s="97"/>
      <c r="E155" s="97"/>
      <c r="F155" s="100"/>
      <c r="G155" s="94"/>
      <c r="H155" s="80"/>
      <c r="I155" s="71"/>
      <c r="J155" s="80"/>
      <c r="K155" s="80"/>
      <c r="L155" s="80"/>
      <c r="M155" s="107"/>
      <c r="N155" s="87"/>
    </row>
    <row r="156" spans="1:14" ht="0.6" hidden="1" customHeight="1">
      <c r="A156" s="71"/>
      <c r="B156" s="97"/>
      <c r="C156" s="101"/>
      <c r="D156" s="97"/>
      <c r="E156" s="97"/>
      <c r="F156" s="100"/>
      <c r="G156" s="94"/>
      <c r="H156" s="80"/>
      <c r="I156" s="71"/>
      <c r="J156" s="80"/>
      <c r="K156" s="80"/>
      <c r="L156" s="80"/>
      <c r="M156" s="107"/>
      <c r="N156" s="87"/>
    </row>
    <row r="157" spans="1:14" ht="7.5" customHeight="1">
      <c r="A157" s="71"/>
      <c r="B157" s="97"/>
      <c r="C157" s="101"/>
      <c r="D157" s="97"/>
      <c r="E157" s="97"/>
      <c r="F157" s="100"/>
      <c r="G157" s="94"/>
      <c r="H157" s="80"/>
      <c r="I157" s="71"/>
      <c r="J157" s="80"/>
      <c r="K157" s="80"/>
      <c r="L157" s="80"/>
      <c r="M157" s="107"/>
      <c r="N157" s="87"/>
    </row>
    <row r="158" spans="1:14" ht="8.25" customHeight="1">
      <c r="A158" s="71"/>
      <c r="B158" s="97"/>
      <c r="C158" s="101"/>
      <c r="D158" s="97"/>
      <c r="E158" s="97"/>
      <c r="F158" s="100"/>
      <c r="G158" s="94"/>
      <c r="H158" s="80"/>
      <c r="I158" s="71"/>
      <c r="J158" s="80"/>
      <c r="K158" s="80"/>
      <c r="L158" s="80"/>
      <c r="M158" s="107"/>
      <c r="N158" s="87"/>
    </row>
    <row r="159" spans="1:14" ht="8.25" customHeight="1">
      <c r="A159" s="71"/>
      <c r="B159" s="97"/>
      <c r="C159" s="101"/>
      <c r="D159" s="97"/>
      <c r="E159" s="97"/>
      <c r="F159" s="100"/>
      <c r="G159" s="94"/>
      <c r="H159" s="80"/>
      <c r="I159" s="71"/>
      <c r="J159" s="80"/>
      <c r="K159" s="80"/>
      <c r="L159" s="80"/>
      <c r="M159" s="107"/>
      <c r="N159" s="87"/>
    </row>
    <row r="160" spans="1:14">
      <c r="A160" s="98" t="s">
        <v>45</v>
      </c>
      <c r="B160" s="101">
        <v>600</v>
      </c>
      <c r="C160" s="101" t="s">
        <v>16</v>
      </c>
      <c r="D160" s="101"/>
      <c r="E160" s="101"/>
      <c r="F160" s="101"/>
      <c r="G160" s="112"/>
      <c r="H160" s="98">
        <f t="shared" si="5"/>
        <v>0</v>
      </c>
      <c r="I160" s="98"/>
      <c r="J160" s="79"/>
      <c r="K160" s="79"/>
      <c r="L160" s="79"/>
      <c r="M160" s="107"/>
      <c r="N160" s="87"/>
    </row>
    <row r="161" spans="1:14" ht="6" customHeight="1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87"/>
    </row>
    <row r="162" spans="1:14">
      <c r="A162" s="114" t="s">
        <v>129</v>
      </c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</row>
    <row r="163" spans="1:14">
      <c r="A163" s="115" t="s">
        <v>145</v>
      </c>
      <c r="B163" s="115"/>
      <c r="C163" s="114"/>
      <c r="D163" s="114"/>
      <c r="E163" s="114"/>
      <c r="F163" s="114"/>
      <c r="G163" s="114"/>
      <c r="H163" s="116"/>
      <c r="I163" s="117" t="s">
        <v>146</v>
      </c>
      <c r="J163" s="114"/>
      <c r="K163" s="114"/>
      <c r="L163" s="114"/>
      <c r="M163" s="114"/>
    </row>
    <row r="164" spans="1:14" ht="8.25" customHeight="1">
      <c r="A164" s="115"/>
      <c r="B164" s="115"/>
      <c r="C164" s="114"/>
      <c r="D164" s="114"/>
      <c r="E164" s="114"/>
      <c r="F164" s="114"/>
      <c r="G164" s="114"/>
      <c r="H164" s="147" t="s">
        <v>10</v>
      </c>
      <c r="I164" s="234" t="s">
        <v>41</v>
      </c>
      <c r="J164" s="234"/>
      <c r="K164" s="114"/>
      <c r="L164" s="114"/>
      <c r="M164" s="114"/>
    </row>
    <row r="165" spans="1:14">
      <c r="A165" s="115" t="s">
        <v>42</v>
      </c>
      <c r="B165" s="115"/>
      <c r="C165" s="114"/>
      <c r="D165" s="114"/>
      <c r="E165" s="114"/>
      <c r="F165" s="114"/>
      <c r="G165" s="114"/>
      <c r="H165" s="118"/>
      <c r="I165" s="119" t="s">
        <v>173</v>
      </c>
      <c r="J165" s="114"/>
      <c r="K165" s="114"/>
      <c r="L165" s="114"/>
      <c r="M165" s="114"/>
    </row>
    <row r="166" spans="1:14" ht="8.25" customHeight="1">
      <c r="A166" s="115"/>
      <c r="B166" s="115"/>
      <c r="C166" s="114"/>
      <c r="D166" s="114"/>
      <c r="E166" s="114"/>
      <c r="F166" s="114"/>
      <c r="G166" s="114"/>
      <c r="H166" s="147" t="s">
        <v>10</v>
      </c>
      <c r="I166" s="234" t="s">
        <v>41</v>
      </c>
      <c r="J166" s="234"/>
      <c r="K166" s="114"/>
      <c r="L166" s="114"/>
      <c r="M166" s="114"/>
    </row>
    <row r="167" spans="1:14">
      <c r="A167" s="17"/>
      <c r="B167" s="17"/>
    </row>
    <row r="168" spans="1:14">
      <c r="A168" s="17"/>
      <c r="B168" s="17"/>
    </row>
  </sheetData>
  <mergeCells count="23">
    <mergeCell ref="H8:M8"/>
    <mergeCell ref="H9:H13"/>
    <mergeCell ref="I9:M9"/>
    <mergeCell ref="I164:J164"/>
    <mergeCell ref="I166:J166"/>
    <mergeCell ref="I10:M10"/>
    <mergeCell ref="L11:M11"/>
    <mergeCell ref="A2:M2"/>
    <mergeCell ref="A4:M4"/>
    <mergeCell ref="A5:M5"/>
    <mergeCell ref="A6:M6"/>
    <mergeCell ref="A8:A13"/>
    <mergeCell ref="B8:B13"/>
    <mergeCell ref="F12:F13"/>
    <mergeCell ref="G12:G13"/>
    <mergeCell ref="C8:G11"/>
    <mergeCell ref="L12:M12"/>
    <mergeCell ref="C12:C13"/>
    <mergeCell ref="D12:D13"/>
    <mergeCell ref="I12:I13"/>
    <mergeCell ref="J12:J13"/>
    <mergeCell ref="K12:K13"/>
    <mergeCell ref="E12:E13"/>
  </mergeCells>
  <pageMargins left="0.19685039370078741" right="0.15748031496062992" top="0.74803149606299213" bottom="0.23622047244094491" header="0.31496062992125984" footer="0.15748031496062992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N180"/>
  <sheetViews>
    <sheetView view="pageBreakPreview" zoomScaleSheetLayoutView="100" workbookViewId="0">
      <selection activeCell="G166" sqref="G166"/>
    </sheetView>
  </sheetViews>
  <sheetFormatPr defaultRowHeight="12.75"/>
  <cols>
    <col min="1" max="1" width="46.42578125" customWidth="1"/>
    <col min="2" max="2" width="7.140625" customWidth="1"/>
    <col min="3" max="3" width="5.42578125" customWidth="1"/>
    <col min="4" max="5" width="6" customWidth="1"/>
    <col min="6" max="6" width="13.7109375" customWidth="1"/>
    <col min="7" max="7" width="21.42578125" customWidth="1"/>
    <col min="8" max="8" width="13.140625" customWidth="1"/>
    <col min="9" max="9" width="14" customWidth="1"/>
    <col min="10" max="10" width="11.85546875" customWidth="1"/>
    <col min="11" max="11" width="10.5703125" customWidth="1"/>
    <col min="12" max="12" width="14.28515625" customWidth="1"/>
    <col min="13" max="13" width="9.5703125" customWidth="1"/>
    <col min="14" max="14" width="16.28515625" customWidth="1"/>
  </cols>
  <sheetData>
    <row r="2" spans="1:14" ht="18">
      <c r="A2" s="218" t="s">
        <v>70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</row>
    <row r="3" spans="1:14" ht="15.75" customHeight="1">
      <c r="A3" s="41"/>
    </row>
    <row r="4" spans="1:14" ht="27.75" customHeight="1">
      <c r="A4" s="219" t="s">
        <v>102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</row>
    <row r="5" spans="1:14" ht="18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</row>
    <row r="6" spans="1:14" ht="18">
      <c r="A6" s="219" t="s">
        <v>188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</row>
    <row r="7" spans="1:14" ht="15.75" customHeight="1">
      <c r="A7" s="41"/>
    </row>
    <row r="8" spans="1:14" ht="13.5" customHeight="1">
      <c r="A8" s="220" t="s">
        <v>37</v>
      </c>
      <c r="B8" s="220" t="s">
        <v>71</v>
      </c>
      <c r="C8" s="223"/>
      <c r="D8" s="223"/>
      <c r="E8" s="223"/>
      <c r="F8" s="223"/>
      <c r="G8" s="224"/>
      <c r="H8" s="229" t="s">
        <v>72</v>
      </c>
      <c r="I8" s="230"/>
      <c r="J8" s="230"/>
      <c r="K8" s="230"/>
      <c r="L8" s="230"/>
      <c r="M8" s="232"/>
    </row>
    <row r="9" spans="1:14" ht="11.25" customHeight="1">
      <c r="A9" s="220"/>
      <c r="B9" s="220"/>
      <c r="C9" s="225"/>
      <c r="D9" s="225"/>
      <c r="E9" s="225"/>
      <c r="F9" s="225"/>
      <c r="G9" s="226"/>
      <c r="H9" s="220" t="s">
        <v>73</v>
      </c>
      <c r="I9" s="233" t="s">
        <v>15</v>
      </c>
      <c r="J9" s="233"/>
      <c r="K9" s="233"/>
      <c r="L9" s="233"/>
      <c r="M9" s="233"/>
    </row>
    <row r="10" spans="1:14" ht="14.25" customHeight="1">
      <c r="A10" s="220"/>
      <c r="B10" s="220"/>
      <c r="C10" s="225"/>
      <c r="D10" s="225"/>
      <c r="E10" s="225"/>
      <c r="F10" s="225"/>
      <c r="G10" s="226"/>
      <c r="H10" s="220"/>
      <c r="I10" s="229" t="s">
        <v>17</v>
      </c>
      <c r="J10" s="230"/>
      <c r="K10" s="230"/>
      <c r="L10" s="230"/>
      <c r="M10" s="232"/>
    </row>
    <row r="11" spans="1:14" ht="21" customHeight="1">
      <c r="A11" s="220"/>
      <c r="B11" s="220"/>
      <c r="C11" s="227"/>
      <c r="D11" s="227"/>
      <c r="E11" s="227"/>
      <c r="F11" s="227"/>
      <c r="G11" s="228"/>
      <c r="H11" s="220"/>
      <c r="I11" s="120" t="s">
        <v>191</v>
      </c>
      <c r="J11" s="120" t="s">
        <v>190</v>
      </c>
      <c r="K11" s="120" t="s">
        <v>128</v>
      </c>
      <c r="L11" s="235" t="s">
        <v>189</v>
      </c>
      <c r="M11" s="236"/>
    </row>
    <row r="12" spans="1:14" ht="60.75" customHeight="1">
      <c r="A12" s="220"/>
      <c r="B12" s="220"/>
      <c r="C12" s="220" t="s">
        <v>154</v>
      </c>
      <c r="D12" s="220" t="s">
        <v>155</v>
      </c>
      <c r="E12" s="221" t="s">
        <v>172</v>
      </c>
      <c r="F12" s="221" t="s">
        <v>157</v>
      </c>
      <c r="G12" s="220" t="s">
        <v>40</v>
      </c>
      <c r="H12" s="220"/>
      <c r="I12" s="231" t="s">
        <v>74</v>
      </c>
      <c r="J12" s="220" t="s">
        <v>75</v>
      </c>
      <c r="K12" s="220" t="s">
        <v>76</v>
      </c>
      <c r="L12" s="229" t="s">
        <v>77</v>
      </c>
      <c r="M12" s="230"/>
      <c r="N12" s="87"/>
    </row>
    <row r="13" spans="1:14" ht="74.25" customHeight="1">
      <c r="A13" s="220"/>
      <c r="B13" s="220"/>
      <c r="C13" s="220"/>
      <c r="D13" s="220"/>
      <c r="E13" s="222"/>
      <c r="F13" s="222"/>
      <c r="G13" s="220"/>
      <c r="H13" s="220"/>
      <c r="I13" s="231"/>
      <c r="J13" s="220"/>
      <c r="K13" s="220"/>
      <c r="L13" s="120" t="s">
        <v>78</v>
      </c>
      <c r="M13" s="121" t="s">
        <v>79</v>
      </c>
      <c r="N13" s="87"/>
    </row>
    <row r="14" spans="1:14">
      <c r="A14" s="120">
        <v>1</v>
      </c>
      <c r="B14" s="120">
        <v>2</v>
      </c>
      <c r="C14" s="120">
        <v>3</v>
      </c>
      <c r="D14" s="120">
        <v>4</v>
      </c>
      <c r="E14" s="120"/>
      <c r="F14" s="120">
        <v>5</v>
      </c>
      <c r="G14" s="120">
        <v>6</v>
      </c>
      <c r="H14" s="120">
        <v>7</v>
      </c>
      <c r="I14" s="120">
        <v>8</v>
      </c>
      <c r="J14" s="120">
        <v>9</v>
      </c>
      <c r="K14" s="120">
        <v>10</v>
      </c>
      <c r="L14" s="120">
        <v>11</v>
      </c>
      <c r="M14" s="121">
        <v>12</v>
      </c>
      <c r="N14" s="87"/>
    </row>
    <row r="15" spans="1:14">
      <c r="A15" s="54" t="s">
        <v>80</v>
      </c>
      <c r="B15" s="55">
        <v>100</v>
      </c>
      <c r="C15" s="55" t="s">
        <v>16</v>
      </c>
      <c r="D15" s="55"/>
      <c r="E15" s="55"/>
      <c r="F15" s="55"/>
      <c r="G15" s="55"/>
      <c r="H15" s="72">
        <f>I15+J15+K15+L15</f>
        <v>80451887.230000004</v>
      </c>
      <c r="I15" s="72">
        <f>I16+I17</f>
        <v>76327128.75</v>
      </c>
      <c r="J15" s="54">
        <f>J34+J32+J33</f>
        <v>1282820.68</v>
      </c>
      <c r="K15" s="54">
        <f>K16</f>
        <v>0</v>
      </c>
      <c r="L15" s="72">
        <f>L16+L17+L30+L31+L35+L36</f>
        <v>2841937.8</v>
      </c>
      <c r="M15" s="84">
        <f>M16+M17</f>
        <v>0</v>
      </c>
      <c r="N15" s="88"/>
    </row>
    <row r="16" spans="1:14" ht="25.5">
      <c r="A16" s="43" t="s">
        <v>81</v>
      </c>
      <c r="B16" s="42"/>
      <c r="C16" s="43"/>
      <c r="D16" s="42"/>
      <c r="E16" s="42"/>
      <c r="F16" s="42"/>
      <c r="G16" s="43"/>
      <c r="H16" s="54">
        <f>I16+J16+K16+L16</f>
        <v>0</v>
      </c>
      <c r="I16" s="42"/>
      <c r="J16" s="42"/>
      <c r="K16" s="42"/>
      <c r="L16" s="43"/>
      <c r="M16" s="83"/>
      <c r="N16" s="78"/>
    </row>
    <row r="17" spans="1:14">
      <c r="A17" s="43" t="s">
        <v>82</v>
      </c>
      <c r="B17" s="42">
        <v>120</v>
      </c>
      <c r="C17" s="42" t="s">
        <v>156</v>
      </c>
      <c r="D17" s="42"/>
      <c r="E17" s="42">
        <v>0</v>
      </c>
      <c r="F17" s="176" t="s">
        <v>192</v>
      </c>
      <c r="G17" s="95" t="s">
        <v>171</v>
      </c>
      <c r="H17" s="72">
        <f>I17+L17</f>
        <v>79169066.549999997</v>
      </c>
      <c r="I17" s="72">
        <f>I18+I19+I20+I21+I22+I24+I29+I23</f>
        <v>76327128.75</v>
      </c>
      <c r="J17" s="42" t="s">
        <v>16</v>
      </c>
      <c r="K17" s="42" t="s">
        <v>16</v>
      </c>
      <c r="L17" s="175">
        <f>L25+L26+L27+L28</f>
        <v>2841937.8</v>
      </c>
      <c r="M17" s="85"/>
      <c r="N17" s="78"/>
    </row>
    <row r="18" spans="1:14">
      <c r="A18" s="71" t="s">
        <v>158</v>
      </c>
      <c r="B18" s="97"/>
      <c r="C18" s="97"/>
      <c r="D18" s="97">
        <v>130</v>
      </c>
      <c r="E18" s="97">
        <v>8</v>
      </c>
      <c r="F18" s="127">
        <v>50400</v>
      </c>
      <c r="G18" s="94" t="s">
        <v>193</v>
      </c>
      <c r="H18" s="79">
        <f t="shared" ref="H18:H27" si="0">I18+L18</f>
        <v>2375817.31</v>
      </c>
      <c r="I18" s="71">
        <v>2375817.31</v>
      </c>
      <c r="J18" s="97"/>
      <c r="K18" s="97"/>
      <c r="L18" s="80"/>
      <c r="M18" s="85"/>
      <c r="N18" s="78"/>
    </row>
    <row r="19" spans="1:14" ht="17.25" customHeight="1">
      <c r="A19" s="71" t="s">
        <v>158</v>
      </c>
      <c r="B19" s="97"/>
      <c r="C19" s="97"/>
      <c r="D19" s="97">
        <v>130</v>
      </c>
      <c r="E19" s="97">
        <v>8</v>
      </c>
      <c r="F19" s="127">
        <v>50400</v>
      </c>
      <c r="G19" s="94" t="s">
        <v>194</v>
      </c>
      <c r="H19" s="79">
        <f t="shared" si="0"/>
        <v>1576945.75</v>
      </c>
      <c r="I19" s="80">
        <v>1576945.75</v>
      </c>
      <c r="J19" s="97"/>
      <c r="K19" s="97"/>
      <c r="L19" s="80"/>
      <c r="M19" s="85"/>
      <c r="N19" s="78"/>
    </row>
    <row r="20" spans="1:14">
      <c r="A20" s="71" t="s">
        <v>158</v>
      </c>
      <c r="B20" s="97"/>
      <c r="C20" s="97"/>
      <c r="D20" s="97">
        <v>130</v>
      </c>
      <c r="E20" s="97">
        <v>8</v>
      </c>
      <c r="F20" s="127">
        <v>50400</v>
      </c>
      <c r="G20" s="94" t="s">
        <v>195</v>
      </c>
      <c r="H20" s="79">
        <f t="shared" si="0"/>
        <v>607170</v>
      </c>
      <c r="I20" s="80">
        <v>607170</v>
      </c>
      <c r="J20" s="97"/>
      <c r="K20" s="97"/>
      <c r="L20" s="80"/>
      <c r="M20" s="85"/>
      <c r="N20" s="78"/>
    </row>
    <row r="21" spans="1:14">
      <c r="A21" s="71" t="s">
        <v>158</v>
      </c>
      <c r="B21" s="97"/>
      <c r="C21" s="97"/>
      <c r="D21" s="97">
        <v>130</v>
      </c>
      <c r="E21" s="97">
        <v>8</v>
      </c>
      <c r="F21" s="127">
        <v>50400</v>
      </c>
      <c r="G21" s="94" t="s">
        <v>196</v>
      </c>
      <c r="H21" s="79">
        <f t="shared" si="0"/>
        <v>4200870</v>
      </c>
      <c r="I21" s="80">
        <v>4200870</v>
      </c>
      <c r="J21" s="97"/>
      <c r="K21" s="97"/>
      <c r="L21" s="80"/>
      <c r="M21" s="85"/>
      <c r="N21" s="78"/>
    </row>
    <row r="22" spans="1:14" s="170" customFormat="1">
      <c r="A22" s="154" t="s">
        <v>158</v>
      </c>
      <c r="B22" s="155"/>
      <c r="C22" s="155"/>
      <c r="D22" s="155">
        <v>130</v>
      </c>
      <c r="E22" s="155">
        <v>8</v>
      </c>
      <c r="F22" s="127">
        <v>50400</v>
      </c>
      <c r="G22" s="165" t="s">
        <v>197</v>
      </c>
      <c r="H22" s="161">
        <f t="shared" si="0"/>
        <v>49743236.289999999</v>
      </c>
      <c r="I22" s="167">
        <v>49743236.289999999</v>
      </c>
      <c r="J22" s="155"/>
      <c r="K22" s="155"/>
      <c r="L22" s="167"/>
      <c r="M22" s="172"/>
      <c r="N22" s="173"/>
    </row>
    <row r="23" spans="1:14">
      <c r="A23" s="71" t="s">
        <v>158</v>
      </c>
      <c r="B23" s="97"/>
      <c r="C23" s="97"/>
      <c r="D23" s="97">
        <v>130</v>
      </c>
      <c r="E23" s="97">
        <v>8</v>
      </c>
      <c r="F23" s="127">
        <v>50400</v>
      </c>
      <c r="G23" s="94" t="s">
        <v>198</v>
      </c>
      <c r="H23" s="79">
        <f>I23+L23</f>
        <v>17823089.399999999</v>
      </c>
      <c r="I23" s="71">
        <v>17823089.399999999</v>
      </c>
      <c r="J23" s="97"/>
      <c r="K23" s="97"/>
      <c r="L23" s="80"/>
      <c r="M23" s="85"/>
      <c r="N23" s="78"/>
    </row>
    <row r="24" spans="1:14">
      <c r="A24" s="71"/>
      <c r="B24" s="97"/>
      <c r="C24" s="97"/>
      <c r="D24" s="97"/>
      <c r="E24" s="97"/>
      <c r="F24" s="127"/>
      <c r="G24" s="94"/>
      <c r="H24" s="79"/>
      <c r="I24" s="71"/>
      <c r="J24" s="97"/>
      <c r="K24" s="97"/>
      <c r="L24" s="80"/>
      <c r="M24" s="85"/>
      <c r="N24" s="78"/>
    </row>
    <row r="25" spans="1:14" ht="36">
      <c r="A25" s="96" t="s">
        <v>77</v>
      </c>
      <c r="B25" s="97"/>
      <c r="C25" s="97"/>
      <c r="D25" s="155">
        <v>180</v>
      </c>
      <c r="E25" s="97">
        <v>8</v>
      </c>
      <c r="F25" s="127">
        <v>50300</v>
      </c>
      <c r="G25" s="94" t="s">
        <v>216</v>
      </c>
      <c r="H25" s="79">
        <f t="shared" si="0"/>
        <v>1546794</v>
      </c>
      <c r="I25" s="71"/>
      <c r="J25" s="97"/>
      <c r="K25" s="97"/>
      <c r="L25" s="167">
        <v>1546794</v>
      </c>
      <c r="M25" s="85"/>
      <c r="N25" s="78"/>
    </row>
    <row r="26" spans="1:14" ht="36">
      <c r="A26" s="96" t="s">
        <v>77</v>
      </c>
      <c r="B26" s="97"/>
      <c r="C26" s="97"/>
      <c r="D26" s="155">
        <v>130</v>
      </c>
      <c r="E26" s="97">
        <v>8</v>
      </c>
      <c r="F26" s="127">
        <v>50300</v>
      </c>
      <c r="G26" s="123" t="s">
        <v>208</v>
      </c>
      <c r="H26" s="79">
        <f t="shared" si="0"/>
        <v>979543.8</v>
      </c>
      <c r="I26" s="98"/>
      <c r="J26" s="97"/>
      <c r="K26" s="97"/>
      <c r="L26" s="167">
        <v>979543.8</v>
      </c>
      <c r="M26" s="85"/>
      <c r="N26" s="78"/>
    </row>
    <row r="27" spans="1:14" ht="36">
      <c r="A27" s="96" t="s">
        <v>77</v>
      </c>
      <c r="B27" s="97"/>
      <c r="C27" s="97"/>
      <c r="D27" s="97">
        <v>130</v>
      </c>
      <c r="E27" s="97">
        <v>8</v>
      </c>
      <c r="F27" s="127">
        <v>50300</v>
      </c>
      <c r="G27" s="94" t="s">
        <v>200</v>
      </c>
      <c r="H27" s="79">
        <f t="shared" si="0"/>
        <v>245400</v>
      </c>
      <c r="I27" s="98"/>
      <c r="J27" s="97"/>
      <c r="K27" s="97"/>
      <c r="L27" s="167">
        <v>245400</v>
      </c>
      <c r="M27" s="85"/>
      <c r="N27" s="78"/>
    </row>
    <row r="28" spans="1:14" ht="36">
      <c r="A28" s="96" t="s">
        <v>77</v>
      </c>
      <c r="B28" s="97"/>
      <c r="C28" s="97"/>
      <c r="D28" s="97">
        <v>130</v>
      </c>
      <c r="E28" s="97">
        <v>8</v>
      </c>
      <c r="F28" s="127">
        <v>50300</v>
      </c>
      <c r="G28" s="123" t="s">
        <v>201</v>
      </c>
      <c r="H28" s="79">
        <f>I28+L28</f>
        <v>70200</v>
      </c>
      <c r="I28" s="98"/>
      <c r="J28" s="97"/>
      <c r="K28" s="97"/>
      <c r="L28" s="167">
        <v>70200</v>
      </c>
      <c r="M28" s="85"/>
      <c r="N28" s="78"/>
    </row>
    <row r="29" spans="1:14">
      <c r="A29" s="150"/>
      <c r="B29" s="97"/>
      <c r="C29" s="97"/>
      <c r="D29" s="97"/>
      <c r="E29" s="97"/>
      <c r="F29" s="97"/>
      <c r="G29" s="103"/>
      <c r="H29" s="79">
        <f>J29</f>
        <v>0</v>
      </c>
      <c r="I29" s="98"/>
      <c r="J29" s="97"/>
      <c r="K29" s="97"/>
      <c r="L29" s="80"/>
      <c r="M29" s="85"/>
      <c r="N29" s="78"/>
    </row>
    <row r="30" spans="1:14" ht="25.5">
      <c r="A30" s="71" t="s">
        <v>83</v>
      </c>
      <c r="B30" s="97">
        <v>130</v>
      </c>
      <c r="C30" s="97" t="s">
        <v>156</v>
      </c>
      <c r="D30" s="97"/>
      <c r="E30" s="97"/>
      <c r="F30" s="97"/>
      <c r="G30" s="71"/>
      <c r="H30" s="98">
        <f>L30</f>
        <v>0</v>
      </c>
      <c r="I30" s="97" t="s">
        <v>16</v>
      </c>
      <c r="J30" s="97" t="s">
        <v>16</v>
      </c>
      <c r="K30" s="97" t="s">
        <v>16</v>
      </c>
      <c r="L30" s="71"/>
      <c r="M30" s="83" t="s">
        <v>16</v>
      </c>
      <c r="N30" s="78"/>
    </row>
    <row r="31" spans="1:14" ht="36" customHeight="1">
      <c r="A31" s="71" t="s">
        <v>84</v>
      </c>
      <c r="B31" s="97">
        <v>140</v>
      </c>
      <c r="C31" s="97" t="s">
        <v>156</v>
      </c>
      <c r="D31" s="97"/>
      <c r="E31" s="97"/>
      <c r="F31" s="97"/>
      <c r="G31" s="71"/>
      <c r="H31" s="98">
        <f>L31</f>
        <v>0</v>
      </c>
      <c r="I31" s="97" t="s">
        <v>16</v>
      </c>
      <c r="J31" s="97" t="s">
        <v>16</v>
      </c>
      <c r="K31" s="97" t="s">
        <v>16</v>
      </c>
      <c r="L31" s="71"/>
      <c r="M31" s="83" t="s">
        <v>16</v>
      </c>
      <c r="N31" s="126"/>
    </row>
    <row r="32" spans="1:14" s="153" customFormat="1">
      <c r="A32" s="71" t="s">
        <v>85</v>
      </c>
      <c r="B32" s="101">
        <v>150</v>
      </c>
      <c r="C32" s="101" t="s">
        <v>156</v>
      </c>
      <c r="D32" s="101">
        <v>180</v>
      </c>
      <c r="E32" s="101">
        <v>9</v>
      </c>
      <c r="F32" s="102">
        <v>50500</v>
      </c>
      <c r="G32" s="94" t="s">
        <v>202</v>
      </c>
      <c r="H32" s="98">
        <f>J32+K32</f>
        <v>1282820.68</v>
      </c>
      <c r="I32" s="101" t="s">
        <v>16</v>
      </c>
      <c r="J32" s="98">
        <v>1282820.68</v>
      </c>
      <c r="K32" s="98"/>
      <c r="L32" s="101" t="s">
        <v>16</v>
      </c>
      <c r="M32" s="151" t="s">
        <v>16</v>
      </c>
      <c r="N32" s="152"/>
    </row>
    <row r="33" spans="1:14" s="153" customFormat="1">
      <c r="A33" s="71" t="s">
        <v>85</v>
      </c>
      <c r="B33" s="101">
        <v>150</v>
      </c>
      <c r="C33" s="101" t="s">
        <v>156</v>
      </c>
      <c r="D33" s="101"/>
      <c r="E33" s="101"/>
      <c r="F33" s="101"/>
      <c r="G33" s="156"/>
      <c r="H33" s="98">
        <f>J33+K33</f>
        <v>0</v>
      </c>
      <c r="I33" s="101" t="s">
        <v>16</v>
      </c>
      <c r="J33" s="98"/>
      <c r="K33" s="98"/>
      <c r="L33" s="101" t="s">
        <v>16</v>
      </c>
      <c r="M33" s="151" t="s">
        <v>16</v>
      </c>
      <c r="N33" s="152"/>
    </row>
    <row r="34" spans="1:14" s="153" customFormat="1">
      <c r="A34" s="71" t="s">
        <v>85</v>
      </c>
      <c r="B34" s="101">
        <v>150</v>
      </c>
      <c r="C34" s="101" t="s">
        <v>156</v>
      </c>
      <c r="D34" s="101"/>
      <c r="E34" s="101"/>
      <c r="F34" s="101"/>
      <c r="G34" s="156"/>
      <c r="H34" s="98">
        <f>J34+K34</f>
        <v>0</v>
      </c>
      <c r="I34" s="101" t="s">
        <v>16</v>
      </c>
      <c r="J34" s="98"/>
      <c r="K34" s="98"/>
      <c r="L34" s="101" t="s">
        <v>16</v>
      </c>
      <c r="M34" s="151" t="s">
        <v>16</v>
      </c>
      <c r="N34" s="152"/>
    </row>
    <row r="35" spans="1:14">
      <c r="A35" s="71" t="s">
        <v>86</v>
      </c>
      <c r="B35" s="97">
        <v>160</v>
      </c>
      <c r="C35" s="97" t="s">
        <v>156</v>
      </c>
      <c r="D35" s="97"/>
      <c r="E35" s="97"/>
      <c r="F35" s="97"/>
      <c r="G35" s="71"/>
      <c r="H35" s="98">
        <f>L35</f>
        <v>0</v>
      </c>
      <c r="I35" s="97" t="s">
        <v>16</v>
      </c>
      <c r="J35" s="97" t="s">
        <v>16</v>
      </c>
      <c r="K35" s="97" t="s">
        <v>16</v>
      </c>
      <c r="L35" s="80"/>
      <c r="M35" s="85"/>
      <c r="N35" s="78"/>
    </row>
    <row r="36" spans="1:14">
      <c r="A36" s="71" t="s">
        <v>87</v>
      </c>
      <c r="B36" s="97">
        <v>180</v>
      </c>
      <c r="C36" s="97" t="s">
        <v>16</v>
      </c>
      <c r="D36" s="97"/>
      <c r="E36" s="97"/>
      <c r="F36" s="97"/>
      <c r="G36" s="97"/>
      <c r="H36" s="98">
        <f>L36</f>
        <v>0</v>
      </c>
      <c r="I36" s="97" t="s">
        <v>16</v>
      </c>
      <c r="J36" s="97" t="s">
        <v>16</v>
      </c>
      <c r="K36" s="97" t="s">
        <v>16</v>
      </c>
      <c r="L36" s="71"/>
      <c r="M36" s="83" t="s">
        <v>16</v>
      </c>
      <c r="N36" s="74"/>
    </row>
    <row r="37" spans="1:14">
      <c r="A37" s="54" t="s">
        <v>88</v>
      </c>
      <c r="B37" s="55">
        <v>200</v>
      </c>
      <c r="C37" s="55" t="s">
        <v>16</v>
      </c>
      <c r="D37" s="55"/>
      <c r="E37" s="55">
        <v>0</v>
      </c>
      <c r="F37" s="55" t="s">
        <v>192</v>
      </c>
      <c r="G37" s="95" t="s">
        <v>171</v>
      </c>
      <c r="H37" s="72">
        <f>I37+J37+K37+L37</f>
        <v>82691445.980000004</v>
      </c>
      <c r="I37" s="72">
        <f>I38+I70+I73+I76+I77+I79+I156</f>
        <v>78193305.299999997</v>
      </c>
      <c r="J37" s="72">
        <f>J38+J70+J73+J76+J77+J79+J156+J125</f>
        <v>1282820.6800000002</v>
      </c>
      <c r="K37" s="72">
        <f>K38+K70+K73+K76+K77+K79+K156</f>
        <v>0</v>
      </c>
      <c r="L37" s="72">
        <f>L38+L70+L73+L76+L77+L79+L156</f>
        <v>3215320</v>
      </c>
      <c r="M37" s="72">
        <f>M38+M70+M73+M76+M77+M79+M156</f>
        <v>0</v>
      </c>
      <c r="N37" s="88"/>
    </row>
    <row r="38" spans="1:14" ht="18.75" customHeight="1">
      <c r="A38" s="71" t="s">
        <v>89</v>
      </c>
      <c r="B38" s="97">
        <v>210</v>
      </c>
      <c r="C38" s="71"/>
      <c r="D38" s="97"/>
      <c r="E38" s="97"/>
      <c r="F38" s="97"/>
      <c r="G38" s="71"/>
      <c r="H38" s="79">
        <f>I38+J38+K38+L38</f>
        <v>58062548.309999995</v>
      </c>
      <c r="I38" s="79">
        <f>I39+I53</f>
        <v>57798965.829999998</v>
      </c>
      <c r="J38" s="79">
        <f>J39+J53</f>
        <v>0</v>
      </c>
      <c r="K38" s="79">
        <f>K39+K53</f>
        <v>0</v>
      </c>
      <c r="L38" s="79">
        <f>L39+L53</f>
        <v>263582.48</v>
      </c>
      <c r="M38" s="106"/>
      <c r="N38" s="78"/>
    </row>
    <row r="39" spans="1:14" ht="25.5" customHeight="1">
      <c r="A39" s="99" t="s">
        <v>90</v>
      </c>
      <c r="B39" s="97">
        <v>210</v>
      </c>
      <c r="C39" s="71"/>
      <c r="D39" s="97"/>
      <c r="E39" s="97"/>
      <c r="F39" s="97"/>
      <c r="G39" s="71"/>
      <c r="H39" s="79">
        <f>I39+J39+K39+L39</f>
        <v>58038548.309999995</v>
      </c>
      <c r="I39" s="79">
        <f>I41+I57</f>
        <v>57774965.829999998</v>
      </c>
      <c r="J39" s="79">
        <f>J41+J57</f>
        <v>0</v>
      </c>
      <c r="K39" s="79">
        <f>K41+K57</f>
        <v>0</v>
      </c>
      <c r="L39" s="79">
        <f>L41+L57</f>
        <v>263582.48</v>
      </c>
      <c r="M39" s="107">
        <f>M43+M44+M45+M46</f>
        <v>0</v>
      </c>
      <c r="N39" s="78"/>
    </row>
    <row r="40" spans="1:14">
      <c r="A40" s="99"/>
      <c r="B40" s="97"/>
      <c r="C40" s="71"/>
      <c r="D40" s="97"/>
      <c r="E40" s="108"/>
      <c r="F40" s="108"/>
      <c r="G40" s="109"/>
      <c r="H40" s="98"/>
      <c r="I40" s="71"/>
      <c r="J40" s="71"/>
      <c r="K40" s="71"/>
      <c r="L40" s="71"/>
      <c r="M40" s="106"/>
      <c r="N40" s="78"/>
    </row>
    <row r="41" spans="1:14">
      <c r="A41" s="110" t="s">
        <v>148</v>
      </c>
      <c r="B41" s="101"/>
      <c r="C41" s="111"/>
      <c r="D41" s="101"/>
      <c r="E41" s="101">
        <v>0</v>
      </c>
      <c r="F41" s="55" t="s">
        <v>192</v>
      </c>
      <c r="G41" s="95" t="s">
        <v>171</v>
      </c>
      <c r="H41" s="79">
        <f>I41+J41+K41+L41</f>
        <v>44576457.869999997</v>
      </c>
      <c r="I41" s="79">
        <f>I43+I44+I45+I46+I47+I48+I51</f>
        <v>44374013.689999998</v>
      </c>
      <c r="J41" s="79">
        <f>J43+J44+J45+J46+J47+J48+J51</f>
        <v>0</v>
      </c>
      <c r="K41" s="79">
        <f>K43+K44+K45+K46+K47+K48+K51</f>
        <v>0</v>
      </c>
      <c r="L41" s="79">
        <f>L47+L48+L49+L50</f>
        <v>202444.17999999996</v>
      </c>
      <c r="M41" s="107">
        <f>M43+M44+M45+M46</f>
        <v>0</v>
      </c>
      <c r="N41" s="89"/>
    </row>
    <row r="42" spans="1:14">
      <c r="A42" s="99"/>
      <c r="B42" s="97"/>
      <c r="C42" s="71"/>
      <c r="D42" s="97"/>
      <c r="E42" s="108"/>
      <c r="F42" s="108"/>
      <c r="G42" s="109"/>
      <c r="H42" s="98"/>
      <c r="I42" s="71"/>
      <c r="J42" s="80"/>
      <c r="K42" s="80"/>
      <c r="L42" s="80"/>
      <c r="M42" s="86"/>
      <c r="N42" s="78"/>
    </row>
    <row r="43" spans="1:14" ht="15" customHeight="1">
      <c r="A43" s="99" t="s">
        <v>148</v>
      </c>
      <c r="B43" s="97"/>
      <c r="C43" s="97">
        <v>111</v>
      </c>
      <c r="D43" s="100">
        <v>211</v>
      </c>
      <c r="E43" s="100">
        <v>8</v>
      </c>
      <c r="F43" s="127">
        <v>50400</v>
      </c>
      <c r="G43" s="94" t="s">
        <v>193</v>
      </c>
      <c r="H43" s="98">
        <f t="shared" ref="H43:H48" si="1">I43+J43+K43+L43</f>
        <v>1341823.23</v>
      </c>
      <c r="I43" s="71">
        <v>1341823.23</v>
      </c>
      <c r="J43" s="80"/>
      <c r="K43" s="80"/>
      <c r="L43" s="80">
        <f>M43</f>
        <v>0</v>
      </c>
      <c r="M43" s="86"/>
      <c r="N43" s="90"/>
    </row>
    <row r="44" spans="1:14" ht="15" customHeight="1">
      <c r="A44" s="99" t="s">
        <v>148</v>
      </c>
      <c r="B44" s="97"/>
      <c r="C44" s="97">
        <v>111</v>
      </c>
      <c r="D44" s="100">
        <v>211</v>
      </c>
      <c r="E44" s="100">
        <v>8</v>
      </c>
      <c r="F44" s="127">
        <v>50400</v>
      </c>
      <c r="G44" s="94" t="s">
        <v>194</v>
      </c>
      <c r="H44" s="79">
        <f t="shared" si="1"/>
        <v>1174836.7</v>
      </c>
      <c r="I44" s="71">
        <v>1174836.7</v>
      </c>
      <c r="J44" s="80"/>
      <c r="K44" s="80"/>
      <c r="L44" s="80">
        <f>M44</f>
        <v>0</v>
      </c>
      <c r="M44" s="86"/>
      <c r="N44" s="90"/>
    </row>
    <row r="45" spans="1:14" s="170" customFormat="1" ht="15" customHeight="1">
      <c r="A45" s="162" t="s">
        <v>148</v>
      </c>
      <c r="B45" s="155"/>
      <c r="C45" s="155">
        <v>111</v>
      </c>
      <c r="D45" s="163">
        <v>211</v>
      </c>
      <c r="E45" s="163">
        <v>8</v>
      </c>
      <c r="F45" s="164">
        <v>50400</v>
      </c>
      <c r="G45" s="165" t="s">
        <v>197</v>
      </c>
      <c r="H45" s="166">
        <f t="shared" si="1"/>
        <v>36294988.079999998</v>
      </c>
      <c r="I45" s="154">
        <v>36294988.079999998</v>
      </c>
      <c r="J45" s="167"/>
      <c r="K45" s="167"/>
      <c r="L45" s="167">
        <f>M45</f>
        <v>0</v>
      </c>
      <c r="M45" s="168"/>
      <c r="N45" s="169"/>
    </row>
    <row r="46" spans="1:14" ht="15" customHeight="1">
      <c r="A46" s="99" t="s">
        <v>148</v>
      </c>
      <c r="B46" s="97"/>
      <c r="C46" s="97">
        <v>111</v>
      </c>
      <c r="D46" s="100">
        <v>211</v>
      </c>
      <c r="E46" s="100">
        <v>8</v>
      </c>
      <c r="F46" s="164">
        <v>50400</v>
      </c>
      <c r="G46" s="94" t="s">
        <v>198</v>
      </c>
      <c r="H46" s="79">
        <f t="shared" si="1"/>
        <v>5529735.5300000003</v>
      </c>
      <c r="I46" s="80">
        <v>5529735.5300000003</v>
      </c>
      <c r="J46" s="80"/>
      <c r="K46" s="80"/>
      <c r="L46" s="80">
        <f>M46</f>
        <v>0</v>
      </c>
      <c r="M46" s="86"/>
      <c r="N46" s="90"/>
    </row>
    <row r="47" spans="1:14" ht="15" customHeight="1">
      <c r="A47" s="99" t="s">
        <v>148</v>
      </c>
      <c r="B47" s="97"/>
      <c r="C47" s="97">
        <v>111</v>
      </c>
      <c r="D47" s="100">
        <v>211</v>
      </c>
      <c r="E47" s="100">
        <v>8</v>
      </c>
      <c r="F47" s="127">
        <v>50300</v>
      </c>
      <c r="G47" s="94" t="s">
        <v>200</v>
      </c>
      <c r="H47" s="79">
        <f t="shared" si="1"/>
        <v>150783.41</v>
      </c>
      <c r="I47" s="167"/>
      <c r="J47" s="167"/>
      <c r="K47" s="167"/>
      <c r="L47" s="174">
        <v>150783.41</v>
      </c>
      <c r="M47" s="86"/>
      <c r="N47" s="90"/>
    </row>
    <row r="48" spans="1:14" ht="15" customHeight="1">
      <c r="A48" s="99" t="s">
        <v>148</v>
      </c>
      <c r="B48" s="97"/>
      <c r="C48" s="97">
        <v>111</v>
      </c>
      <c r="D48" s="100">
        <v>211</v>
      </c>
      <c r="E48" s="100">
        <v>8</v>
      </c>
      <c r="F48" s="127">
        <v>50300</v>
      </c>
      <c r="G48" s="123" t="s">
        <v>201</v>
      </c>
      <c r="H48" s="79">
        <f t="shared" si="1"/>
        <v>43133.64</v>
      </c>
      <c r="I48" s="167"/>
      <c r="J48" s="167"/>
      <c r="K48" s="167"/>
      <c r="L48" s="174">
        <v>43133.64</v>
      </c>
      <c r="M48" s="86"/>
      <c r="N48" s="90"/>
    </row>
    <row r="49" spans="1:14" ht="15" customHeight="1">
      <c r="A49" s="99" t="s">
        <v>148</v>
      </c>
      <c r="B49" s="97"/>
      <c r="C49" s="97">
        <v>111</v>
      </c>
      <c r="D49" s="100">
        <v>211</v>
      </c>
      <c r="E49" s="100">
        <v>8</v>
      </c>
      <c r="F49" s="127">
        <v>50310</v>
      </c>
      <c r="G49" s="94" t="s">
        <v>200</v>
      </c>
      <c r="H49" s="79">
        <f>I49+J49+K49+L49</f>
        <v>4636.08</v>
      </c>
      <c r="I49" s="167"/>
      <c r="J49" s="167"/>
      <c r="K49" s="167"/>
      <c r="L49" s="174">
        <v>4636.08</v>
      </c>
      <c r="M49" s="86"/>
      <c r="N49" s="90"/>
    </row>
    <row r="50" spans="1:14" ht="15" customHeight="1">
      <c r="A50" s="99" t="s">
        <v>148</v>
      </c>
      <c r="B50" s="97"/>
      <c r="C50" s="97">
        <v>111</v>
      </c>
      <c r="D50" s="100">
        <v>211</v>
      </c>
      <c r="E50" s="100">
        <v>8</v>
      </c>
      <c r="F50" s="127">
        <v>50310</v>
      </c>
      <c r="G50" s="123" t="s">
        <v>201</v>
      </c>
      <c r="H50" s="79">
        <f>I50+J50+K50+L50</f>
        <v>3891.05</v>
      </c>
      <c r="I50" s="167"/>
      <c r="J50" s="167"/>
      <c r="K50" s="167"/>
      <c r="L50" s="174">
        <v>3891.05</v>
      </c>
      <c r="M50" s="86"/>
      <c r="N50" s="90"/>
    </row>
    <row r="51" spans="1:14" ht="15" customHeight="1">
      <c r="A51" s="99" t="s">
        <v>148</v>
      </c>
      <c r="B51" s="97"/>
      <c r="C51" s="97">
        <v>111</v>
      </c>
      <c r="D51" s="100">
        <v>211</v>
      </c>
      <c r="E51" s="100">
        <v>8</v>
      </c>
      <c r="F51" s="127">
        <v>50410</v>
      </c>
      <c r="G51" s="94" t="s">
        <v>194</v>
      </c>
      <c r="H51" s="79">
        <f>I51+J51+K51+L51</f>
        <v>32630.15</v>
      </c>
      <c r="I51" s="154">
        <v>32630.15</v>
      </c>
      <c r="J51" s="167"/>
      <c r="K51" s="167"/>
      <c r="L51" s="167">
        <f>M51</f>
        <v>0</v>
      </c>
      <c r="M51" s="86"/>
      <c r="N51" s="90"/>
    </row>
    <row r="52" spans="1:14" ht="15" customHeight="1">
      <c r="A52" s="99"/>
      <c r="B52" s="97"/>
      <c r="C52" s="97"/>
      <c r="D52" s="100"/>
      <c r="E52" s="100"/>
      <c r="F52" s="127"/>
      <c r="G52" s="94"/>
      <c r="H52" s="79"/>
      <c r="I52" s="167"/>
      <c r="J52" s="167"/>
      <c r="K52" s="167"/>
      <c r="L52" s="167"/>
      <c r="M52" s="86"/>
      <c r="N52" s="90"/>
    </row>
    <row r="53" spans="1:14" ht="25.5">
      <c r="A53" s="99" t="s">
        <v>150</v>
      </c>
      <c r="B53" s="97"/>
      <c r="C53" s="101">
        <v>112</v>
      </c>
      <c r="D53" s="102">
        <v>212</v>
      </c>
      <c r="E53" s="102">
        <v>0</v>
      </c>
      <c r="F53" s="55" t="s">
        <v>192</v>
      </c>
      <c r="G53" s="95" t="s">
        <v>171</v>
      </c>
      <c r="H53" s="79">
        <f>I53</f>
        <v>24000</v>
      </c>
      <c r="I53" s="161">
        <f>I55</f>
        <v>24000</v>
      </c>
      <c r="J53" s="161">
        <f>J55</f>
        <v>0</v>
      </c>
      <c r="K53" s="161">
        <f>K55</f>
        <v>0</v>
      </c>
      <c r="L53" s="161">
        <f>L55</f>
        <v>0</v>
      </c>
      <c r="M53" s="86"/>
      <c r="N53" s="90"/>
    </row>
    <row r="54" spans="1:14">
      <c r="A54" s="99"/>
      <c r="B54" s="97"/>
      <c r="C54" s="97"/>
      <c r="D54" s="100"/>
      <c r="E54" s="100"/>
      <c r="F54" s="100"/>
      <c r="G54" s="94"/>
      <c r="H54" s="79"/>
      <c r="I54" s="167"/>
      <c r="J54" s="167"/>
      <c r="K54" s="167"/>
      <c r="L54" s="167"/>
      <c r="M54" s="86"/>
      <c r="N54" s="90"/>
    </row>
    <row r="55" spans="1:14" ht="25.5">
      <c r="A55" s="99" t="s">
        <v>150</v>
      </c>
      <c r="B55" s="97"/>
      <c r="C55" s="97">
        <v>112</v>
      </c>
      <c r="D55" s="100">
        <v>212</v>
      </c>
      <c r="E55" s="100">
        <v>8</v>
      </c>
      <c r="F55" s="164">
        <v>50400</v>
      </c>
      <c r="G55" s="165" t="s">
        <v>197</v>
      </c>
      <c r="H55" s="79">
        <f>I55+J55+K55+L55</f>
        <v>24000</v>
      </c>
      <c r="I55" s="167">
        <v>24000</v>
      </c>
      <c r="J55" s="167"/>
      <c r="K55" s="167"/>
      <c r="L55" s="167">
        <f>M55</f>
        <v>0</v>
      </c>
      <c r="M55" s="86"/>
      <c r="N55" s="90"/>
    </row>
    <row r="56" spans="1:14">
      <c r="A56" s="99"/>
      <c r="B56" s="97"/>
      <c r="C56" s="97"/>
      <c r="D56" s="100"/>
      <c r="E56" s="100"/>
      <c r="F56" s="100"/>
      <c r="G56" s="94"/>
      <c r="H56" s="79"/>
      <c r="I56" s="167"/>
      <c r="J56" s="167"/>
      <c r="K56" s="167"/>
      <c r="L56" s="167"/>
      <c r="M56" s="86"/>
      <c r="N56" s="90"/>
    </row>
    <row r="57" spans="1:14">
      <c r="A57" s="110" t="s">
        <v>149</v>
      </c>
      <c r="B57" s="101"/>
      <c r="C57" s="101">
        <v>119</v>
      </c>
      <c r="D57" s="102">
        <v>213</v>
      </c>
      <c r="E57" s="102">
        <v>0</v>
      </c>
      <c r="F57" s="55" t="s">
        <v>192</v>
      </c>
      <c r="G57" s="95" t="s">
        <v>171</v>
      </c>
      <c r="H57" s="79">
        <f>I57+J57+K57+L57</f>
        <v>13462090.440000003</v>
      </c>
      <c r="I57" s="161">
        <f>I59+I60+I61+I62+I63+I64+I65+I68</f>
        <v>13400952.140000002</v>
      </c>
      <c r="J57" s="161">
        <f>J59+J60+J61+J62+J63+J64+J65+J68</f>
        <v>0</v>
      </c>
      <c r="K57" s="161">
        <f>K59+K60+K61+K62+K63+K64+K65+K68</f>
        <v>0</v>
      </c>
      <c r="L57" s="161">
        <f>L64+L65+L66+L67</f>
        <v>61138.299999999996</v>
      </c>
      <c r="M57" s="107">
        <f>M59+M60+M61+M62</f>
        <v>0</v>
      </c>
      <c r="N57" s="89"/>
    </row>
    <row r="58" spans="1:14">
      <c r="A58" s="99"/>
      <c r="B58" s="97"/>
      <c r="C58" s="97"/>
      <c r="D58" s="100"/>
      <c r="E58" s="100"/>
      <c r="F58" s="103"/>
      <c r="G58" s="94"/>
      <c r="H58" s="79"/>
      <c r="I58" s="167"/>
      <c r="J58" s="167"/>
      <c r="K58" s="167"/>
      <c r="L58" s="167"/>
      <c r="M58" s="86"/>
      <c r="N58" s="90"/>
    </row>
    <row r="59" spans="1:14">
      <c r="A59" s="99" t="s">
        <v>149</v>
      </c>
      <c r="B59" s="97"/>
      <c r="C59" s="97">
        <v>119</v>
      </c>
      <c r="D59" s="100">
        <v>213</v>
      </c>
      <c r="E59" s="100">
        <v>8</v>
      </c>
      <c r="F59" s="127">
        <v>50400</v>
      </c>
      <c r="G59" s="94" t="s">
        <v>193</v>
      </c>
      <c r="H59" s="79">
        <f t="shared" ref="H59:H67" si="2">I59+J59+K59+L59</f>
        <v>405230.62</v>
      </c>
      <c r="I59" s="167">
        <v>405230.62</v>
      </c>
      <c r="J59" s="167"/>
      <c r="K59" s="167"/>
      <c r="L59" s="167"/>
      <c r="M59" s="86"/>
      <c r="N59" s="90"/>
    </row>
    <row r="60" spans="1:14">
      <c r="A60" s="99" t="s">
        <v>149</v>
      </c>
      <c r="B60" s="97"/>
      <c r="C60" s="97">
        <v>119</v>
      </c>
      <c r="D60" s="100">
        <v>213</v>
      </c>
      <c r="E60" s="100">
        <v>8</v>
      </c>
      <c r="F60" s="127">
        <v>50400</v>
      </c>
      <c r="G60" s="94" t="s">
        <v>194</v>
      </c>
      <c r="H60" s="79">
        <f t="shared" si="2"/>
        <v>354800.68</v>
      </c>
      <c r="I60" s="167">
        <v>354800.68</v>
      </c>
      <c r="J60" s="167"/>
      <c r="K60" s="167"/>
      <c r="L60" s="167"/>
      <c r="M60" s="86"/>
      <c r="N60" s="90"/>
    </row>
    <row r="61" spans="1:14" s="170" customFormat="1">
      <c r="A61" s="162" t="s">
        <v>149</v>
      </c>
      <c r="B61" s="155"/>
      <c r="C61" s="155">
        <v>119</v>
      </c>
      <c r="D61" s="163">
        <v>213</v>
      </c>
      <c r="E61" s="163">
        <v>8</v>
      </c>
      <c r="F61" s="164">
        <v>50400</v>
      </c>
      <c r="G61" s="165" t="s">
        <v>197</v>
      </c>
      <c r="H61" s="161">
        <f t="shared" si="2"/>
        <v>10961086.4</v>
      </c>
      <c r="I61" s="167">
        <v>10961086.4</v>
      </c>
      <c r="J61" s="167"/>
      <c r="K61" s="167"/>
      <c r="L61" s="167"/>
      <c r="M61" s="168"/>
      <c r="N61" s="169"/>
    </row>
    <row r="62" spans="1:14">
      <c r="A62" s="99" t="s">
        <v>149</v>
      </c>
      <c r="B62" s="97"/>
      <c r="C62" s="97">
        <v>119</v>
      </c>
      <c r="D62" s="100">
        <v>213</v>
      </c>
      <c r="E62" s="100">
        <v>8</v>
      </c>
      <c r="F62" s="164">
        <v>50400</v>
      </c>
      <c r="G62" s="94" t="s">
        <v>198</v>
      </c>
      <c r="H62" s="79">
        <f t="shared" si="2"/>
        <v>1669980.13</v>
      </c>
      <c r="I62" s="167">
        <v>1669980.13</v>
      </c>
      <c r="J62" s="167"/>
      <c r="K62" s="167"/>
      <c r="L62" s="167"/>
      <c r="M62" s="86"/>
      <c r="N62" s="90"/>
    </row>
    <row r="63" spans="1:14">
      <c r="A63" s="99" t="s">
        <v>149</v>
      </c>
      <c r="B63" s="97"/>
      <c r="C63" s="97">
        <v>119</v>
      </c>
      <c r="D63" s="100">
        <v>213</v>
      </c>
      <c r="E63" s="100">
        <v>8</v>
      </c>
      <c r="F63" s="127">
        <v>50410</v>
      </c>
      <c r="G63" s="94" t="s">
        <v>194</v>
      </c>
      <c r="H63" s="79">
        <f t="shared" si="2"/>
        <v>9854.31</v>
      </c>
      <c r="I63" s="167">
        <v>9854.31</v>
      </c>
      <c r="J63" s="167"/>
      <c r="K63" s="167"/>
      <c r="L63" s="167"/>
      <c r="M63" s="86"/>
      <c r="N63" s="90"/>
    </row>
    <row r="64" spans="1:14">
      <c r="A64" s="99" t="s">
        <v>149</v>
      </c>
      <c r="B64" s="97"/>
      <c r="C64" s="97">
        <v>119</v>
      </c>
      <c r="D64" s="100">
        <v>213</v>
      </c>
      <c r="E64" s="100">
        <v>8</v>
      </c>
      <c r="F64" s="127">
        <v>50300</v>
      </c>
      <c r="G64" s="94" t="s">
        <v>200</v>
      </c>
      <c r="H64" s="79">
        <f t="shared" si="2"/>
        <v>45536.59</v>
      </c>
      <c r="I64" s="167"/>
      <c r="J64" s="167"/>
      <c r="K64" s="167"/>
      <c r="L64" s="174">
        <v>45536.59</v>
      </c>
      <c r="M64" s="86"/>
      <c r="N64" s="90"/>
    </row>
    <row r="65" spans="1:14">
      <c r="A65" s="99" t="s">
        <v>149</v>
      </c>
      <c r="B65" s="97"/>
      <c r="C65" s="97">
        <v>119</v>
      </c>
      <c r="D65" s="100">
        <v>213</v>
      </c>
      <c r="E65" s="100">
        <v>8</v>
      </c>
      <c r="F65" s="127">
        <v>50300</v>
      </c>
      <c r="G65" s="123" t="s">
        <v>201</v>
      </c>
      <c r="H65" s="79">
        <f t="shared" si="2"/>
        <v>13026.36</v>
      </c>
      <c r="I65" s="167"/>
      <c r="J65" s="167"/>
      <c r="K65" s="167"/>
      <c r="L65" s="174">
        <v>13026.36</v>
      </c>
      <c r="M65" s="86"/>
      <c r="N65" s="90"/>
    </row>
    <row r="66" spans="1:14">
      <c r="A66" s="99" t="s">
        <v>149</v>
      </c>
      <c r="B66" s="97"/>
      <c r="C66" s="97">
        <v>119</v>
      </c>
      <c r="D66" s="100">
        <v>213</v>
      </c>
      <c r="E66" s="100">
        <v>8</v>
      </c>
      <c r="F66" s="127">
        <v>50310</v>
      </c>
      <c r="G66" s="94" t="s">
        <v>200</v>
      </c>
      <c r="H66" s="79">
        <f t="shared" si="2"/>
        <v>1175.0999999999999</v>
      </c>
      <c r="I66" s="167"/>
      <c r="J66" s="167"/>
      <c r="K66" s="167"/>
      <c r="L66" s="174">
        <v>1175.0999999999999</v>
      </c>
      <c r="M66" s="86"/>
      <c r="N66" s="90"/>
    </row>
    <row r="67" spans="1:14">
      <c r="A67" s="99" t="s">
        <v>149</v>
      </c>
      <c r="B67" s="97"/>
      <c r="C67" s="97">
        <v>119</v>
      </c>
      <c r="D67" s="100">
        <v>213</v>
      </c>
      <c r="E67" s="100">
        <v>8</v>
      </c>
      <c r="F67" s="127">
        <v>50310</v>
      </c>
      <c r="G67" s="123" t="s">
        <v>201</v>
      </c>
      <c r="H67" s="79">
        <f t="shared" si="2"/>
        <v>1400.25</v>
      </c>
      <c r="I67" s="167"/>
      <c r="J67" s="167"/>
      <c r="K67" s="167"/>
      <c r="L67" s="174">
        <v>1400.25</v>
      </c>
      <c r="M67" s="86"/>
      <c r="N67" s="90"/>
    </row>
    <row r="68" spans="1:14">
      <c r="A68" s="99"/>
      <c r="B68" s="97"/>
      <c r="C68" s="97"/>
      <c r="D68" s="100"/>
      <c r="E68" s="100"/>
      <c r="F68" s="127"/>
      <c r="G68" s="124"/>
      <c r="H68" s="79"/>
      <c r="I68" s="167"/>
      <c r="J68" s="167"/>
      <c r="K68" s="167"/>
      <c r="L68" s="167"/>
      <c r="M68" s="86"/>
      <c r="N68" s="90"/>
    </row>
    <row r="69" spans="1:14">
      <c r="A69" s="99"/>
      <c r="B69" s="97"/>
      <c r="C69" s="97"/>
      <c r="D69" s="100"/>
      <c r="E69" s="100"/>
      <c r="F69" s="127"/>
      <c r="G69" s="124"/>
      <c r="H69" s="79"/>
      <c r="I69" s="167"/>
      <c r="J69" s="167"/>
      <c r="K69" s="167"/>
      <c r="L69" s="167"/>
      <c r="M69" s="86"/>
      <c r="N69" s="90"/>
    </row>
    <row r="70" spans="1:14">
      <c r="A70" s="71" t="s">
        <v>91</v>
      </c>
      <c r="B70" s="97">
        <v>220</v>
      </c>
      <c r="C70" s="97">
        <v>321</v>
      </c>
      <c r="D70" s="97">
        <v>262</v>
      </c>
      <c r="E70" s="97">
        <v>9</v>
      </c>
      <c r="F70" s="55" t="s">
        <v>192</v>
      </c>
      <c r="G70" s="95" t="s">
        <v>171</v>
      </c>
      <c r="H70" s="79">
        <f>I70+J70+K70+L70</f>
        <v>0</v>
      </c>
      <c r="I70" s="167"/>
      <c r="J70" s="167"/>
      <c r="K70" s="167"/>
      <c r="L70" s="167"/>
      <c r="M70" s="86"/>
      <c r="N70" s="78"/>
    </row>
    <row r="71" spans="1:14">
      <c r="A71" s="71"/>
      <c r="B71" s="97"/>
      <c r="C71" s="97">
        <v>321</v>
      </c>
      <c r="D71" s="97">
        <v>262</v>
      </c>
      <c r="E71" s="97">
        <v>9</v>
      </c>
      <c r="F71" s="102">
        <v>50500</v>
      </c>
      <c r="G71" s="94"/>
      <c r="H71" s="79">
        <f>I71+J71+K71+L71</f>
        <v>0</v>
      </c>
      <c r="I71" s="167"/>
      <c r="J71" s="167"/>
      <c r="K71" s="167"/>
      <c r="L71" s="167"/>
      <c r="M71" s="86"/>
      <c r="N71" s="78"/>
    </row>
    <row r="72" spans="1:14">
      <c r="A72" s="71"/>
      <c r="B72" s="97"/>
      <c r="C72" s="97"/>
      <c r="D72" s="97"/>
      <c r="E72" s="97"/>
      <c r="F72" s="97"/>
      <c r="G72" s="94"/>
      <c r="H72" s="79"/>
      <c r="I72" s="167"/>
      <c r="J72" s="167"/>
      <c r="K72" s="167"/>
      <c r="L72" s="167"/>
      <c r="M72" s="86"/>
      <c r="N72" s="78"/>
    </row>
    <row r="73" spans="1:14" ht="25.5">
      <c r="A73" s="71" t="s">
        <v>92</v>
      </c>
      <c r="B73" s="97">
        <v>230</v>
      </c>
      <c r="C73" s="101">
        <v>852</v>
      </c>
      <c r="D73" s="102">
        <v>290</v>
      </c>
      <c r="E73" s="102">
        <v>0</v>
      </c>
      <c r="F73" s="101" t="s">
        <v>192</v>
      </c>
      <c r="G73" s="95" t="s">
        <v>171</v>
      </c>
      <c r="H73" s="79">
        <f t="shared" ref="H73:H79" si="3">I73+J73+K73+L73</f>
        <v>46600</v>
      </c>
      <c r="I73" s="161">
        <f>I75+I74</f>
        <v>46600</v>
      </c>
      <c r="J73" s="161">
        <f>J75</f>
        <v>0</v>
      </c>
      <c r="K73" s="161">
        <f>K75</f>
        <v>0</v>
      </c>
      <c r="L73" s="161">
        <f>L75</f>
        <v>0</v>
      </c>
      <c r="M73" s="107">
        <f>M75</f>
        <v>0</v>
      </c>
      <c r="N73" s="78"/>
    </row>
    <row r="74" spans="1:14">
      <c r="A74" s="71"/>
      <c r="B74" s="97"/>
      <c r="C74" s="97">
        <v>852</v>
      </c>
      <c r="D74" s="100">
        <v>290</v>
      </c>
      <c r="E74" s="100">
        <v>8</v>
      </c>
      <c r="F74" s="164">
        <v>50400</v>
      </c>
      <c r="G74" s="94" t="s">
        <v>198</v>
      </c>
      <c r="H74" s="79">
        <f t="shared" si="3"/>
        <v>3000</v>
      </c>
      <c r="I74" s="167">
        <v>3000</v>
      </c>
      <c r="J74" s="167"/>
      <c r="K74" s="167"/>
      <c r="L74" s="167"/>
      <c r="M74" s="86"/>
      <c r="N74" s="78"/>
    </row>
    <row r="75" spans="1:14">
      <c r="A75" s="71"/>
      <c r="B75" s="97"/>
      <c r="C75" s="97">
        <v>853</v>
      </c>
      <c r="D75" s="100">
        <v>290</v>
      </c>
      <c r="E75" s="100">
        <v>8</v>
      </c>
      <c r="F75" s="164">
        <v>50400</v>
      </c>
      <c r="G75" s="94" t="s">
        <v>198</v>
      </c>
      <c r="H75" s="79">
        <f t="shared" si="3"/>
        <v>43600</v>
      </c>
      <c r="I75" s="167">
        <v>43600</v>
      </c>
      <c r="J75" s="167"/>
      <c r="K75" s="167"/>
      <c r="L75" s="167"/>
      <c r="M75" s="86"/>
      <c r="N75" s="78"/>
    </row>
    <row r="76" spans="1:14" ht="25.5">
      <c r="A76" s="71" t="s">
        <v>93</v>
      </c>
      <c r="B76" s="97">
        <v>240</v>
      </c>
      <c r="C76" s="97"/>
      <c r="D76" s="97"/>
      <c r="E76" s="97"/>
      <c r="F76" s="97"/>
      <c r="G76" s="104"/>
      <c r="H76" s="79">
        <f t="shared" si="3"/>
        <v>0</v>
      </c>
      <c r="I76" s="167"/>
      <c r="J76" s="167"/>
      <c r="K76" s="167"/>
      <c r="L76" s="167"/>
      <c r="M76" s="86"/>
      <c r="N76" s="78"/>
    </row>
    <row r="77" spans="1:14" ht="32.25" customHeight="1">
      <c r="A77" s="71" t="s">
        <v>94</v>
      </c>
      <c r="B77" s="97">
        <v>250</v>
      </c>
      <c r="C77" s="101"/>
      <c r="D77" s="102"/>
      <c r="E77" s="102"/>
      <c r="F77" s="128"/>
      <c r="G77" s="94"/>
      <c r="H77" s="79">
        <f t="shared" si="3"/>
        <v>0</v>
      </c>
      <c r="I77" s="161">
        <f>I78</f>
        <v>0</v>
      </c>
      <c r="J77" s="161">
        <f>J78</f>
        <v>0</v>
      </c>
      <c r="K77" s="161">
        <f>K78</f>
        <v>0</v>
      </c>
      <c r="L77" s="161">
        <f>L78</f>
        <v>0</v>
      </c>
      <c r="M77" s="107">
        <f>M78</f>
        <v>0</v>
      </c>
      <c r="N77" s="89"/>
    </row>
    <row r="78" spans="1:14" ht="14.25" customHeight="1">
      <c r="A78" s="71" t="s">
        <v>133</v>
      </c>
      <c r="B78" s="97"/>
      <c r="C78" s="97"/>
      <c r="D78" s="100"/>
      <c r="E78" s="100"/>
      <c r="F78" s="127"/>
      <c r="G78" s="94"/>
      <c r="H78" s="79">
        <f t="shared" si="3"/>
        <v>0</v>
      </c>
      <c r="I78" s="167"/>
      <c r="J78" s="167"/>
      <c r="K78" s="167"/>
      <c r="L78" s="167"/>
      <c r="M78" s="86"/>
      <c r="N78" s="90"/>
    </row>
    <row r="79" spans="1:14" ht="31.5" customHeight="1">
      <c r="A79" s="71" t="s">
        <v>95</v>
      </c>
      <c r="B79" s="97">
        <v>260</v>
      </c>
      <c r="C79" s="97"/>
      <c r="D79" s="97" t="s">
        <v>16</v>
      </c>
      <c r="E79" s="97">
        <v>0</v>
      </c>
      <c r="F79" s="101" t="s">
        <v>192</v>
      </c>
      <c r="G79" s="95" t="s">
        <v>171</v>
      </c>
      <c r="H79" s="98">
        <f t="shared" si="3"/>
        <v>24582297.670000002</v>
      </c>
      <c r="I79" s="161">
        <f>I81+I86+I90+I95+I107+I128+I143</f>
        <v>20347739.470000003</v>
      </c>
      <c r="J79" s="161">
        <f>J81+J86+J90+J95+J107+J128+J143</f>
        <v>1282820.6800000002</v>
      </c>
      <c r="K79" s="161">
        <f>K81+K86+K90+K95+K107+K128+K143</f>
        <v>0</v>
      </c>
      <c r="L79" s="161">
        <f>L81+L86+L90+L95+L107+L128+L143</f>
        <v>2951737.52</v>
      </c>
      <c r="M79" s="79">
        <f>M81+M86+M90+M95+M107+M128+M143</f>
        <v>0</v>
      </c>
      <c r="N79" s="74"/>
    </row>
    <row r="80" spans="1:14" ht="13.5" customHeight="1">
      <c r="A80" s="71"/>
      <c r="B80" s="97"/>
      <c r="C80" s="97"/>
      <c r="D80" s="97"/>
      <c r="E80" s="97"/>
      <c r="F80" s="101" t="s">
        <v>192</v>
      </c>
      <c r="G80" s="95" t="s">
        <v>171</v>
      </c>
      <c r="H80" s="98"/>
      <c r="I80" s="154"/>
      <c r="J80" s="167"/>
      <c r="K80" s="167"/>
      <c r="L80" s="167"/>
      <c r="M80" s="86"/>
      <c r="N80" s="74"/>
    </row>
    <row r="81" spans="1:14" ht="16.5" customHeight="1">
      <c r="A81" s="98" t="s">
        <v>131</v>
      </c>
      <c r="B81" s="97"/>
      <c r="C81" s="101">
        <v>244</v>
      </c>
      <c r="D81" s="102">
        <v>221</v>
      </c>
      <c r="E81" s="102">
        <v>0</v>
      </c>
      <c r="F81" s="101" t="s">
        <v>192</v>
      </c>
      <c r="G81" s="95" t="s">
        <v>171</v>
      </c>
      <c r="H81" s="98">
        <f>I81+J81+K81+L81</f>
        <v>245978.09</v>
      </c>
      <c r="I81" s="166">
        <f>I83+I84</f>
        <v>245978.09</v>
      </c>
      <c r="J81" s="161">
        <f>J83+J84</f>
        <v>0</v>
      </c>
      <c r="K81" s="161">
        <f>K83+K84</f>
        <v>0</v>
      </c>
      <c r="L81" s="161">
        <f>L83+L84</f>
        <v>0</v>
      </c>
      <c r="M81" s="107">
        <f>M83+M84</f>
        <v>0</v>
      </c>
      <c r="N81" s="91"/>
    </row>
    <row r="82" spans="1:14" ht="13.5" customHeight="1">
      <c r="A82" s="71"/>
      <c r="B82" s="97"/>
      <c r="C82" s="97"/>
      <c r="D82" s="97"/>
      <c r="E82" s="97"/>
      <c r="F82" s="97"/>
      <c r="G82" s="108"/>
      <c r="H82" s="98"/>
      <c r="I82" s="154"/>
      <c r="J82" s="167"/>
      <c r="K82" s="167"/>
      <c r="L82" s="167"/>
      <c r="M82" s="86"/>
      <c r="N82" s="74"/>
    </row>
    <row r="83" spans="1:14" ht="12.75" customHeight="1">
      <c r="A83" s="71" t="s">
        <v>131</v>
      </c>
      <c r="B83" s="97"/>
      <c r="C83" s="97">
        <v>244</v>
      </c>
      <c r="D83" s="100">
        <v>221</v>
      </c>
      <c r="E83" s="100">
        <v>8</v>
      </c>
      <c r="F83" s="127">
        <v>50400</v>
      </c>
      <c r="G83" s="94" t="s">
        <v>193</v>
      </c>
      <c r="H83" s="98">
        <f>I83+J83+K83+L83</f>
        <v>31414.09</v>
      </c>
      <c r="I83" s="71">
        <v>31414.09</v>
      </c>
      <c r="J83" s="80"/>
      <c r="K83" s="80"/>
      <c r="L83" s="80">
        <f>M83</f>
        <v>0</v>
      </c>
      <c r="M83" s="86"/>
      <c r="N83" s="92"/>
    </row>
    <row r="84" spans="1:14" ht="12.75" customHeight="1">
      <c r="A84" s="71" t="s">
        <v>131</v>
      </c>
      <c r="B84" s="97"/>
      <c r="C84" s="97">
        <v>244</v>
      </c>
      <c r="D84" s="100">
        <v>221</v>
      </c>
      <c r="E84" s="100">
        <v>8</v>
      </c>
      <c r="F84" s="164">
        <v>50400</v>
      </c>
      <c r="G84" s="165" t="s">
        <v>197</v>
      </c>
      <c r="H84" s="98">
        <f>I84+J84+K84+L84</f>
        <v>214564</v>
      </c>
      <c r="I84" s="71">
        <v>214564</v>
      </c>
      <c r="J84" s="80"/>
      <c r="K84" s="80"/>
      <c r="L84" s="80">
        <f>M84</f>
        <v>0</v>
      </c>
      <c r="M84" s="86"/>
      <c r="N84" s="92"/>
    </row>
    <row r="85" spans="1:14" ht="12.75" customHeight="1">
      <c r="A85" s="71"/>
      <c r="B85" s="97"/>
      <c r="C85" s="97"/>
      <c r="D85" s="100"/>
      <c r="E85" s="100"/>
      <c r="F85" s="100"/>
      <c r="G85" s="94"/>
      <c r="H85" s="98"/>
      <c r="I85" s="71"/>
      <c r="J85" s="80"/>
      <c r="K85" s="80"/>
      <c r="L85" s="80"/>
      <c r="M85" s="86"/>
      <c r="N85" s="92"/>
    </row>
    <row r="86" spans="1:14" ht="12.75" customHeight="1">
      <c r="A86" s="98" t="s">
        <v>134</v>
      </c>
      <c r="B86" s="97"/>
      <c r="C86" s="101">
        <v>244</v>
      </c>
      <c r="D86" s="102">
        <v>222</v>
      </c>
      <c r="E86" s="102">
        <v>0</v>
      </c>
      <c r="F86" s="101" t="s">
        <v>192</v>
      </c>
      <c r="G86" s="95" t="s">
        <v>171</v>
      </c>
      <c r="H86" s="79">
        <f>I86+J86+K86+L86</f>
        <v>3000</v>
      </c>
      <c r="I86" s="79">
        <f>I88</f>
        <v>3000</v>
      </c>
      <c r="J86" s="79">
        <f>J88</f>
        <v>0</v>
      </c>
      <c r="K86" s="79">
        <f>K88</f>
        <v>0</v>
      </c>
      <c r="L86" s="79">
        <f>L88</f>
        <v>0</v>
      </c>
      <c r="M86" s="107">
        <f>M88</f>
        <v>0</v>
      </c>
      <c r="N86" s="91"/>
    </row>
    <row r="87" spans="1:14" ht="12.75" customHeight="1">
      <c r="A87" s="71"/>
      <c r="B87" s="97"/>
      <c r="C87" s="97"/>
      <c r="D87" s="100"/>
      <c r="E87" s="100"/>
      <c r="F87" s="127"/>
      <c r="G87" s="94"/>
      <c r="H87" s="79"/>
      <c r="I87" s="80"/>
      <c r="J87" s="80"/>
      <c r="K87" s="80"/>
      <c r="L87" s="80"/>
      <c r="M87" s="86"/>
      <c r="N87" s="92"/>
    </row>
    <row r="88" spans="1:14" ht="12.75" customHeight="1">
      <c r="A88" s="71" t="s">
        <v>134</v>
      </c>
      <c r="B88" s="97"/>
      <c r="C88" s="97">
        <v>244</v>
      </c>
      <c r="D88" s="100">
        <v>222</v>
      </c>
      <c r="E88" s="100">
        <v>8</v>
      </c>
      <c r="F88" s="164">
        <v>50400</v>
      </c>
      <c r="G88" s="94" t="s">
        <v>198</v>
      </c>
      <c r="H88" s="79">
        <f>I88+J88+K88+L88</f>
        <v>3000</v>
      </c>
      <c r="I88" s="80">
        <v>3000</v>
      </c>
      <c r="J88" s="80"/>
      <c r="K88" s="80"/>
      <c r="L88" s="80">
        <f>M88</f>
        <v>0</v>
      </c>
      <c r="M88" s="86"/>
      <c r="N88" s="92"/>
    </row>
    <row r="89" spans="1:14" ht="12.75" customHeight="1">
      <c r="A89" s="71"/>
      <c r="B89" s="97"/>
      <c r="C89" s="97"/>
      <c r="D89" s="100"/>
      <c r="E89" s="100"/>
      <c r="F89" s="100"/>
      <c r="G89" s="94"/>
      <c r="H89" s="98"/>
      <c r="I89" s="71"/>
      <c r="J89" s="80"/>
      <c r="K89" s="80"/>
      <c r="L89" s="80"/>
      <c r="M89" s="86"/>
      <c r="N89" s="92"/>
    </row>
    <row r="90" spans="1:14" ht="12.75" customHeight="1">
      <c r="A90" s="98" t="s">
        <v>132</v>
      </c>
      <c r="B90" s="97"/>
      <c r="C90" s="101">
        <v>244</v>
      </c>
      <c r="D90" s="102">
        <v>223</v>
      </c>
      <c r="E90" s="102">
        <v>0</v>
      </c>
      <c r="F90" s="101" t="s">
        <v>192</v>
      </c>
      <c r="G90" s="95" t="s">
        <v>171</v>
      </c>
      <c r="H90" s="98">
        <f>I90+J90+K90+L90</f>
        <v>6751065.6099999994</v>
      </c>
      <c r="I90" s="79">
        <f>I92+I93</f>
        <v>6751065.6099999994</v>
      </c>
      <c r="J90" s="79">
        <f>J92+J93</f>
        <v>0</v>
      </c>
      <c r="K90" s="79">
        <f>K92+K93</f>
        <v>0</v>
      </c>
      <c r="L90" s="79">
        <f>L92+L93</f>
        <v>0</v>
      </c>
      <c r="M90" s="107">
        <f>M92+M93</f>
        <v>0</v>
      </c>
      <c r="N90" s="91"/>
    </row>
    <row r="91" spans="1:14" ht="12.75" customHeight="1">
      <c r="A91" s="71"/>
      <c r="B91" s="97"/>
      <c r="C91" s="97"/>
      <c r="D91" s="100"/>
      <c r="E91" s="100"/>
      <c r="F91" s="100"/>
      <c r="G91" s="94"/>
      <c r="H91" s="98"/>
      <c r="I91" s="71"/>
      <c r="J91" s="80"/>
      <c r="K91" s="80"/>
      <c r="L91" s="80"/>
      <c r="M91" s="86"/>
      <c r="N91" s="92"/>
    </row>
    <row r="92" spans="1:14" ht="12.75" customHeight="1">
      <c r="A92" s="71" t="s">
        <v>132</v>
      </c>
      <c r="B92" s="97"/>
      <c r="C92" s="97">
        <v>244</v>
      </c>
      <c r="D92" s="100">
        <v>223</v>
      </c>
      <c r="E92" s="100">
        <v>8</v>
      </c>
      <c r="F92" s="127">
        <v>50400</v>
      </c>
      <c r="G92" s="94" t="s">
        <v>195</v>
      </c>
      <c r="H92" s="98">
        <f>I92+J92+K92+L92</f>
        <v>549814.73</v>
      </c>
      <c r="I92" s="71">
        <v>549814.73</v>
      </c>
      <c r="J92" s="80"/>
      <c r="K92" s="80"/>
      <c r="L92" s="80">
        <f>M92</f>
        <v>0</v>
      </c>
      <c r="M92" s="86"/>
      <c r="N92" s="92"/>
    </row>
    <row r="93" spans="1:14" ht="12.75" customHeight="1">
      <c r="A93" s="71" t="s">
        <v>132</v>
      </c>
      <c r="B93" s="97"/>
      <c r="C93" s="97">
        <v>244</v>
      </c>
      <c r="D93" s="100">
        <v>223</v>
      </c>
      <c r="E93" s="100">
        <v>8</v>
      </c>
      <c r="F93" s="164">
        <v>50400</v>
      </c>
      <c r="G93" s="94" t="s">
        <v>198</v>
      </c>
      <c r="H93" s="98">
        <f>I93+J93+K93+L93</f>
        <v>6201250.8799999999</v>
      </c>
      <c r="I93" s="80">
        <v>6201250.8799999999</v>
      </c>
      <c r="J93" s="80"/>
      <c r="K93" s="80"/>
      <c r="L93" s="80">
        <f>M93</f>
        <v>0</v>
      </c>
      <c r="M93" s="86"/>
      <c r="N93" s="92"/>
    </row>
    <row r="94" spans="1:14" ht="12.75" customHeight="1">
      <c r="A94" s="71"/>
      <c r="B94" s="97"/>
      <c r="C94" s="97"/>
      <c r="D94" s="100"/>
      <c r="E94" s="100"/>
      <c r="F94" s="100"/>
      <c r="G94" s="94"/>
      <c r="H94" s="98"/>
      <c r="I94" s="71"/>
      <c r="J94" s="80"/>
      <c r="K94" s="80"/>
      <c r="L94" s="80"/>
      <c r="M94" s="86"/>
      <c r="N94" s="92"/>
    </row>
    <row r="95" spans="1:14" ht="27" customHeight="1">
      <c r="A95" s="98" t="s">
        <v>135</v>
      </c>
      <c r="B95" s="97"/>
      <c r="C95" s="97">
        <v>244</v>
      </c>
      <c r="D95" s="102">
        <v>225</v>
      </c>
      <c r="E95" s="102">
        <v>0</v>
      </c>
      <c r="F95" s="101" t="s">
        <v>192</v>
      </c>
      <c r="G95" s="95" t="s">
        <v>171</v>
      </c>
      <c r="H95" s="98">
        <f>I95+J95+K95+L95</f>
        <v>2103101.91</v>
      </c>
      <c r="I95" s="79">
        <f>I97+I98+I99+I100+I101</f>
        <v>2100501.91</v>
      </c>
      <c r="J95" s="79">
        <f>J97+J99+J98+J100+J102+J104+J105</f>
        <v>0</v>
      </c>
      <c r="K95" s="79">
        <f>K97+K99+K98+K100+K102+K104+K105</f>
        <v>0</v>
      </c>
      <c r="L95" s="79">
        <f>L97+L99+L98+L100+L102+L104+L105+L103</f>
        <v>2600</v>
      </c>
      <c r="M95" s="107">
        <f>M97+M99</f>
        <v>0</v>
      </c>
      <c r="N95" s="91"/>
    </row>
    <row r="96" spans="1:14" ht="6.75" customHeight="1">
      <c r="A96" s="71"/>
      <c r="B96" s="97"/>
      <c r="C96" s="97"/>
      <c r="D96" s="100"/>
      <c r="E96" s="100"/>
      <c r="F96" s="100"/>
      <c r="G96" s="94"/>
      <c r="H96" s="98"/>
      <c r="I96" s="71"/>
      <c r="J96" s="80"/>
      <c r="K96" s="80"/>
      <c r="L96" s="80"/>
      <c r="M96" s="86"/>
      <c r="N96" s="92"/>
    </row>
    <row r="97" spans="1:14" ht="25.5" customHeight="1">
      <c r="A97" s="71" t="s">
        <v>135</v>
      </c>
      <c r="B97" s="97"/>
      <c r="C97" s="97">
        <v>244</v>
      </c>
      <c r="D97" s="100">
        <v>225</v>
      </c>
      <c r="E97" s="100">
        <v>8</v>
      </c>
      <c r="F97" s="127">
        <v>50400</v>
      </c>
      <c r="G97" s="94" t="s">
        <v>193</v>
      </c>
      <c r="H97" s="79">
        <f>I97+J97+K97+L97</f>
        <v>173460.35</v>
      </c>
      <c r="I97" s="80">
        <v>173460.35</v>
      </c>
      <c r="J97" s="80"/>
      <c r="K97" s="80"/>
      <c r="L97" s="80">
        <f>M97</f>
        <v>0</v>
      </c>
      <c r="M97" s="86"/>
      <c r="N97" s="92"/>
    </row>
    <row r="98" spans="1:14" ht="24.75" customHeight="1">
      <c r="A98" s="71" t="s">
        <v>135</v>
      </c>
      <c r="B98" s="97"/>
      <c r="C98" s="97">
        <v>244</v>
      </c>
      <c r="D98" s="100">
        <v>225</v>
      </c>
      <c r="E98" s="100">
        <v>8</v>
      </c>
      <c r="F98" s="127">
        <v>50400</v>
      </c>
      <c r="G98" s="94" t="s">
        <v>195</v>
      </c>
      <c r="H98" s="79">
        <f>I98+J98+K98+L98</f>
        <v>22538.27</v>
      </c>
      <c r="I98" s="80">
        <v>22538.27</v>
      </c>
      <c r="J98" s="80"/>
      <c r="K98" s="80"/>
      <c r="L98" s="80"/>
      <c r="M98" s="86"/>
      <c r="N98" s="92"/>
    </row>
    <row r="99" spans="1:14" ht="24.75" customHeight="1">
      <c r="A99" s="71" t="s">
        <v>135</v>
      </c>
      <c r="B99" s="97"/>
      <c r="C99" s="97">
        <v>244</v>
      </c>
      <c r="D99" s="100">
        <v>225</v>
      </c>
      <c r="E99" s="100">
        <v>8</v>
      </c>
      <c r="F99" s="164">
        <v>50400</v>
      </c>
      <c r="G99" s="94" t="s">
        <v>198</v>
      </c>
      <c r="H99" s="98">
        <f>I99+J99+K99+L99</f>
        <v>1074523.5</v>
      </c>
      <c r="I99" s="71">
        <v>1074523.5</v>
      </c>
      <c r="J99" s="80"/>
      <c r="K99" s="80"/>
      <c r="L99" s="80">
        <f>M99</f>
        <v>0</v>
      </c>
      <c r="M99" s="86"/>
      <c r="N99" s="92"/>
    </row>
    <row r="100" spans="1:14" ht="24.75" customHeight="1">
      <c r="A100" s="71" t="s">
        <v>135</v>
      </c>
      <c r="B100" s="97"/>
      <c r="C100" s="97">
        <v>244</v>
      </c>
      <c r="D100" s="100">
        <v>225</v>
      </c>
      <c r="E100" s="100">
        <v>8</v>
      </c>
      <c r="F100" s="127">
        <v>50410</v>
      </c>
      <c r="G100" s="94" t="s">
        <v>195</v>
      </c>
      <c r="H100" s="79">
        <f>I100+J100+K100+L100</f>
        <v>281390.58</v>
      </c>
      <c r="I100" s="167">
        <v>281390.58</v>
      </c>
      <c r="J100" s="80"/>
      <c r="K100" s="80"/>
      <c r="L100" s="80"/>
      <c r="M100" s="86"/>
      <c r="N100" s="92"/>
    </row>
    <row r="101" spans="1:14" ht="24.75" customHeight="1">
      <c r="A101" s="71" t="s">
        <v>135</v>
      </c>
      <c r="B101" s="97"/>
      <c r="C101" s="97">
        <v>244</v>
      </c>
      <c r="D101" s="100">
        <v>225</v>
      </c>
      <c r="E101" s="100">
        <v>8</v>
      </c>
      <c r="F101" s="164">
        <v>50410</v>
      </c>
      <c r="G101" s="94" t="s">
        <v>198</v>
      </c>
      <c r="H101" s="98">
        <f>I101+J101+K101+L101</f>
        <v>548589.21</v>
      </c>
      <c r="I101" s="154">
        <v>548589.21</v>
      </c>
      <c r="J101" s="80"/>
      <c r="K101" s="80"/>
      <c r="L101" s="80">
        <f>M101</f>
        <v>0</v>
      </c>
      <c r="M101" s="86"/>
      <c r="N101" s="92"/>
    </row>
    <row r="102" spans="1:14" ht="9" customHeight="1">
      <c r="A102" s="71"/>
      <c r="B102" s="97"/>
      <c r="C102" s="97"/>
      <c r="D102" s="100"/>
      <c r="E102" s="100"/>
      <c r="F102" s="127"/>
      <c r="G102" s="94"/>
      <c r="H102" s="98"/>
      <c r="I102" s="71"/>
      <c r="J102" s="80"/>
      <c r="K102" s="80"/>
      <c r="L102" s="80"/>
      <c r="M102" s="86"/>
      <c r="N102" s="92"/>
    </row>
    <row r="103" spans="1:14" ht="24.75" customHeight="1">
      <c r="A103" s="71" t="s">
        <v>135</v>
      </c>
      <c r="B103" s="97"/>
      <c r="C103" s="97">
        <v>244</v>
      </c>
      <c r="D103" s="100">
        <v>225</v>
      </c>
      <c r="E103" s="100">
        <v>8</v>
      </c>
      <c r="F103" s="127">
        <v>50300</v>
      </c>
      <c r="G103" s="123" t="s">
        <v>201</v>
      </c>
      <c r="H103" s="98">
        <f>I103+J103+K103+L103</f>
        <v>1600</v>
      </c>
      <c r="I103" s="71"/>
      <c r="J103" s="80"/>
      <c r="K103" s="80"/>
      <c r="L103" s="174">
        <v>1600</v>
      </c>
      <c r="M103" s="86"/>
      <c r="N103" s="92"/>
    </row>
    <row r="104" spans="1:14" ht="4.5" customHeight="1">
      <c r="A104" s="71"/>
      <c r="B104" s="97"/>
      <c r="C104" s="97"/>
      <c r="D104" s="100"/>
      <c r="E104" s="100"/>
      <c r="F104" s="127"/>
      <c r="G104" s="94"/>
      <c r="H104" s="98"/>
      <c r="I104" s="71"/>
      <c r="J104" s="80"/>
      <c r="K104" s="80"/>
      <c r="L104" s="174"/>
      <c r="M104" s="86"/>
      <c r="N104" s="92"/>
    </row>
    <row r="105" spans="1:14" ht="24.75" customHeight="1">
      <c r="A105" s="71" t="s">
        <v>135</v>
      </c>
      <c r="B105" s="97"/>
      <c r="C105" s="97">
        <v>244</v>
      </c>
      <c r="D105" s="100">
        <v>225</v>
      </c>
      <c r="E105" s="100">
        <v>8</v>
      </c>
      <c r="F105" s="127">
        <v>50300</v>
      </c>
      <c r="G105" s="94" t="s">
        <v>200</v>
      </c>
      <c r="H105" s="98">
        <f>I105+J105+K105+L105</f>
        <v>1000</v>
      </c>
      <c r="I105" s="71"/>
      <c r="J105" s="80"/>
      <c r="K105" s="80"/>
      <c r="L105" s="174">
        <v>1000</v>
      </c>
      <c r="M105" s="86"/>
      <c r="N105" s="92"/>
    </row>
    <row r="106" spans="1:14" ht="8.25" customHeight="1">
      <c r="A106" s="71"/>
      <c r="B106" s="97"/>
      <c r="C106" s="97"/>
      <c r="D106" s="100"/>
      <c r="E106" s="100"/>
      <c r="F106" s="127"/>
      <c r="G106" s="94"/>
      <c r="H106" s="98"/>
      <c r="I106" s="71"/>
      <c r="J106" s="80"/>
      <c r="K106" s="80"/>
      <c r="L106" s="80"/>
      <c r="M106" s="86"/>
      <c r="N106" s="92"/>
    </row>
    <row r="107" spans="1:14" ht="12.75" customHeight="1">
      <c r="A107" s="98" t="s">
        <v>136</v>
      </c>
      <c r="B107" s="97"/>
      <c r="C107" s="97">
        <v>244</v>
      </c>
      <c r="D107" s="102">
        <v>226</v>
      </c>
      <c r="E107" s="102">
        <v>0</v>
      </c>
      <c r="F107" s="101" t="s">
        <v>192</v>
      </c>
      <c r="G107" s="95" t="s">
        <v>171</v>
      </c>
      <c r="H107" s="79">
        <f>I107+J107+K107+L107</f>
        <v>7467854.6600000001</v>
      </c>
      <c r="I107" s="79">
        <f>I109+I111+I112+I113+I118+I110+I119+I120+I121+I122+I115+I117</f>
        <v>5882491.8700000001</v>
      </c>
      <c r="J107" s="79">
        <f>J109+J111+J112+J113+J118+J110+J119+J120+J121+J122</f>
        <v>0</v>
      </c>
      <c r="K107" s="79">
        <f>K109+K111+K112+K113+K118+K110+K119+K120+K121+K122</f>
        <v>0</v>
      </c>
      <c r="L107" s="79">
        <f>L114+L116</f>
        <v>1585362.79</v>
      </c>
      <c r="M107" s="79">
        <f>M109+M111+M112+M113+M118+M110</f>
        <v>0</v>
      </c>
      <c r="N107" s="91"/>
    </row>
    <row r="108" spans="1:14" ht="12.75" customHeight="1">
      <c r="A108" s="71"/>
      <c r="B108" s="97"/>
      <c r="C108" s="97"/>
      <c r="D108" s="100"/>
      <c r="E108" s="100"/>
      <c r="F108" s="100"/>
      <c r="G108" s="94"/>
      <c r="H108" s="98"/>
      <c r="I108" s="71"/>
      <c r="J108" s="80"/>
      <c r="K108" s="80"/>
      <c r="L108" s="80"/>
      <c r="M108" s="86"/>
      <c r="N108" s="92"/>
    </row>
    <row r="109" spans="1:14" ht="12.75" customHeight="1">
      <c r="A109" s="71" t="s">
        <v>136</v>
      </c>
      <c r="B109" s="97"/>
      <c r="C109" s="97">
        <v>244</v>
      </c>
      <c r="D109" s="100">
        <v>226</v>
      </c>
      <c r="E109" s="100">
        <v>8</v>
      </c>
      <c r="F109" s="127">
        <v>50400</v>
      </c>
      <c r="G109" s="94" t="s">
        <v>193</v>
      </c>
      <c r="H109" s="79">
        <f t="shared" ref="H109:H114" si="4">I109+J109+K109+L109</f>
        <v>85835.5</v>
      </c>
      <c r="I109" s="71">
        <v>85835.5</v>
      </c>
      <c r="J109" s="80"/>
      <c r="K109" s="80"/>
      <c r="L109" s="80">
        <f>M109</f>
        <v>0</v>
      </c>
      <c r="M109" s="86"/>
      <c r="N109" s="92"/>
    </row>
    <row r="110" spans="1:14" ht="12.75" customHeight="1">
      <c r="A110" s="71" t="s">
        <v>136</v>
      </c>
      <c r="B110" s="97"/>
      <c r="C110" s="97">
        <v>244</v>
      </c>
      <c r="D110" s="100">
        <v>226</v>
      </c>
      <c r="E110" s="100">
        <v>8</v>
      </c>
      <c r="F110" s="127">
        <v>50400</v>
      </c>
      <c r="G110" s="94" t="s">
        <v>195</v>
      </c>
      <c r="H110" s="79">
        <f t="shared" si="4"/>
        <v>34817</v>
      </c>
      <c r="I110" s="80">
        <v>34817</v>
      </c>
      <c r="J110" s="80"/>
      <c r="K110" s="80"/>
      <c r="L110" s="80">
        <f>M110</f>
        <v>0</v>
      </c>
      <c r="M110" s="86"/>
      <c r="N110" s="92"/>
    </row>
    <row r="111" spans="1:14" ht="12.75" customHeight="1">
      <c r="A111" s="71" t="s">
        <v>136</v>
      </c>
      <c r="B111" s="97"/>
      <c r="C111" s="97">
        <v>244</v>
      </c>
      <c r="D111" s="100">
        <v>226</v>
      </c>
      <c r="E111" s="100">
        <v>8</v>
      </c>
      <c r="F111" s="127">
        <v>50400</v>
      </c>
      <c r="G111" s="94" t="s">
        <v>196</v>
      </c>
      <c r="H111" s="79">
        <f t="shared" si="4"/>
        <v>4200870</v>
      </c>
      <c r="I111" s="80">
        <v>4200870</v>
      </c>
      <c r="J111" s="80"/>
      <c r="K111" s="80"/>
      <c r="L111" s="80">
        <f>M111</f>
        <v>0</v>
      </c>
      <c r="M111" s="86"/>
      <c r="N111" s="92"/>
    </row>
    <row r="112" spans="1:14" ht="12.75" customHeight="1">
      <c r="A112" s="71" t="s">
        <v>136</v>
      </c>
      <c r="B112" s="97"/>
      <c r="C112" s="97">
        <v>244</v>
      </c>
      <c r="D112" s="100">
        <v>226</v>
      </c>
      <c r="E112" s="100">
        <v>8</v>
      </c>
      <c r="F112" s="164">
        <v>50400</v>
      </c>
      <c r="G112" s="165" t="s">
        <v>197</v>
      </c>
      <c r="H112" s="79">
        <f t="shared" si="4"/>
        <v>291524.5</v>
      </c>
      <c r="I112" s="80">
        <v>291524.5</v>
      </c>
      <c r="J112" s="80"/>
      <c r="K112" s="80"/>
      <c r="L112" s="80">
        <f>M112</f>
        <v>0</v>
      </c>
      <c r="M112" s="86"/>
      <c r="N112" s="92"/>
    </row>
    <row r="113" spans="1:14" ht="12.75" customHeight="1">
      <c r="A113" s="71" t="s">
        <v>136</v>
      </c>
      <c r="B113" s="97"/>
      <c r="C113" s="97">
        <v>244</v>
      </c>
      <c r="D113" s="100">
        <v>226</v>
      </c>
      <c r="E113" s="100">
        <v>8</v>
      </c>
      <c r="F113" s="164">
        <v>50400</v>
      </c>
      <c r="G113" s="94" t="s">
        <v>198</v>
      </c>
      <c r="H113" s="79">
        <f t="shared" si="4"/>
        <v>979473.56</v>
      </c>
      <c r="I113" s="80">
        <v>979473.56</v>
      </c>
      <c r="J113" s="80"/>
      <c r="K113" s="80"/>
      <c r="L113" s="80">
        <f>M113</f>
        <v>0</v>
      </c>
      <c r="M113" s="86"/>
      <c r="N113" s="92"/>
    </row>
    <row r="114" spans="1:14" ht="12.75" customHeight="1">
      <c r="A114" s="71" t="s">
        <v>136</v>
      </c>
      <c r="B114" s="97"/>
      <c r="C114" s="97">
        <v>244</v>
      </c>
      <c r="D114" s="100">
        <v>226</v>
      </c>
      <c r="E114" s="100">
        <v>8</v>
      </c>
      <c r="F114" s="127">
        <v>50300</v>
      </c>
      <c r="G114" s="94" t="s">
        <v>216</v>
      </c>
      <c r="H114" s="79">
        <f t="shared" si="4"/>
        <v>1546794</v>
      </c>
      <c r="I114" s="167"/>
      <c r="J114" s="167"/>
      <c r="K114" s="167"/>
      <c r="L114" s="174">
        <f>1412394+134400</f>
        <v>1546794</v>
      </c>
      <c r="M114" s="86"/>
      <c r="N114" s="92"/>
    </row>
    <row r="115" spans="1:14" ht="12.75" customHeight="1">
      <c r="A115" s="71" t="s">
        <v>136</v>
      </c>
      <c r="B115" s="97"/>
      <c r="C115" s="97">
        <v>244</v>
      </c>
      <c r="D115" s="100">
        <v>226</v>
      </c>
      <c r="E115" s="100">
        <v>8</v>
      </c>
      <c r="F115" s="127">
        <v>50410</v>
      </c>
      <c r="G115" s="94" t="s">
        <v>196</v>
      </c>
      <c r="H115" s="79">
        <f>I115+J115+K115+L115</f>
        <v>288371.31</v>
      </c>
      <c r="I115" s="167">
        <v>288371.31</v>
      </c>
      <c r="J115" s="167"/>
      <c r="K115" s="167"/>
      <c r="L115" s="167">
        <f>M115</f>
        <v>0</v>
      </c>
      <c r="M115" s="86"/>
      <c r="N115" s="92"/>
    </row>
    <row r="116" spans="1:14" ht="12.75" customHeight="1">
      <c r="A116" s="71" t="s">
        <v>136</v>
      </c>
      <c r="B116" s="97"/>
      <c r="C116" s="97">
        <v>244</v>
      </c>
      <c r="D116" s="100">
        <v>226</v>
      </c>
      <c r="E116" s="100">
        <v>8</v>
      </c>
      <c r="F116" s="127">
        <v>50310</v>
      </c>
      <c r="G116" s="94" t="s">
        <v>216</v>
      </c>
      <c r="H116" s="79">
        <f>I116+J116+K116+L116</f>
        <v>38568.79</v>
      </c>
      <c r="I116" s="167"/>
      <c r="J116" s="167"/>
      <c r="K116" s="167"/>
      <c r="L116" s="174">
        <v>38568.79</v>
      </c>
      <c r="M116" s="86"/>
      <c r="N116" s="92"/>
    </row>
    <row r="117" spans="1:14" ht="12.75" customHeight="1">
      <c r="A117" s="71" t="s">
        <v>136</v>
      </c>
      <c r="B117" s="97"/>
      <c r="C117" s="97">
        <v>244</v>
      </c>
      <c r="D117" s="100">
        <v>226</v>
      </c>
      <c r="E117" s="100">
        <v>8</v>
      </c>
      <c r="F117" s="164">
        <v>50410</v>
      </c>
      <c r="G117" s="165" t="s">
        <v>197</v>
      </c>
      <c r="H117" s="79">
        <f>I117+J117+K117+L117</f>
        <v>1600</v>
      </c>
      <c r="I117" s="167">
        <v>1600</v>
      </c>
      <c r="J117" s="167"/>
      <c r="K117" s="167"/>
      <c r="L117" s="167">
        <f>M117</f>
        <v>0</v>
      </c>
      <c r="M117" s="86"/>
      <c r="N117" s="92"/>
    </row>
    <row r="118" spans="1:14" ht="6" customHeight="1">
      <c r="A118" s="71"/>
      <c r="B118" s="97"/>
      <c r="C118" s="97"/>
      <c r="D118" s="100"/>
      <c r="E118" s="100"/>
      <c r="F118" s="127"/>
      <c r="G118" s="94"/>
      <c r="H118" s="79"/>
      <c r="I118" s="80"/>
      <c r="J118" s="80"/>
      <c r="K118" s="80"/>
      <c r="L118" s="80"/>
      <c r="M118" s="86"/>
      <c r="N118" s="92"/>
    </row>
    <row r="119" spans="1:14" ht="6.75" customHeight="1">
      <c r="A119" s="71"/>
      <c r="B119" s="97"/>
      <c r="C119" s="97"/>
      <c r="D119" s="100"/>
      <c r="E119" s="100"/>
      <c r="F119" s="127"/>
      <c r="G119" s="94"/>
      <c r="H119" s="79"/>
      <c r="I119" s="80"/>
      <c r="J119" s="80"/>
      <c r="K119" s="80"/>
      <c r="L119" s="80"/>
      <c r="M119" s="86"/>
      <c r="N119" s="92"/>
    </row>
    <row r="120" spans="1:14" ht="6.75" customHeight="1">
      <c r="A120" s="71"/>
      <c r="B120" s="97"/>
      <c r="C120" s="97"/>
      <c r="D120" s="100"/>
      <c r="E120" s="100"/>
      <c r="F120" s="127"/>
      <c r="G120" s="94"/>
      <c r="H120" s="79"/>
      <c r="I120" s="80"/>
      <c r="J120" s="80"/>
      <c r="K120" s="80"/>
      <c r="L120" s="80"/>
      <c r="M120" s="86"/>
      <c r="N120" s="92"/>
    </row>
    <row r="121" spans="1:14" ht="6.75" customHeight="1">
      <c r="A121" s="71"/>
      <c r="B121" s="97"/>
      <c r="C121" s="97"/>
      <c r="D121" s="100"/>
      <c r="E121" s="100"/>
      <c r="F121" s="127"/>
      <c r="G121" s="94"/>
      <c r="H121" s="79"/>
      <c r="I121" s="80"/>
      <c r="J121" s="80"/>
      <c r="K121" s="80"/>
      <c r="L121" s="80"/>
      <c r="M121" s="86"/>
      <c r="N121" s="92"/>
    </row>
    <row r="122" spans="1:14" ht="6.75" customHeight="1">
      <c r="A122" s="71"/>
      <c r="B122" s="97"/>
      <c r="C122" s="97"/>
      <c r="D122" s="100"/>
      <c r="E122" s="100"/>
      <c r="F122" s="127"/>
      <c r="G122" s="94"/>
      <c r="H122" s="79"/>
      <c r="I122" s="80"/>
      <c r="J122" s="80"/>
      <c r="K122" s="80"/>
      <c r="L122" s="80"/>
      <c r="M122" s="86"/>
      <c r="N122" s="92"/>
    </row>
    <row r="123" spans="1:14" ht="6.75" customHeight="1">
      <c r="A123" s="71"/>
      <c r="B123" s="97"/>
      <c r="C123" s="97"/>
      <c r="D123" s="100"/>
      <c r="E123" s="100"/>
      <c r="F123" s="127"/>
      <c r="G123" s="94"/>
      <c r="H123" s="79"/>
      <c r="I123" s="80"/>
      <c r="J123" s="80"/>
      <c r="K123" s="80"/>
      <c r="L123" s="80"/>
      <c r="M123" s="86"/>
      <c r="N123" s="92"/>
    </row>
    <row r="124" spans="1:14" ht="6.75" customHeight="1">
      <c r="A124" s="71"/>
      <c r="B124" s="97"/>
      <c r="C124" s="97"/>
      <c r="D124" s="100"/>
      <c r="E124" s="100"/>
      <c r="F124" s="127"/>
      <c r="G124" s="94"/>
      <c r="H124" s="79"/>
      <c r="I124" s="80"/>
      <c r="J124" s="80"/>
      <c r="K124" s="80"/>
      <c r="L124" s="80"/>
      <c r="M124" s="86"/>
      <c r="N124" s="92"/>
    </row>
    <row r="125" spans="1:14" s="153" customFormat="1" ht="12.75" hidden="1" customHeight="1">
      <c r="A125" s="98"/>
      <c r="B125" s="101"/>
      <c r="C125" s="101"/>
      <c r="D125" s="101"/>
      <c r="E125" s="101"/>
      <c r="F125" s="101"/>
      <c r="G125" s="95"/>
      <c r="H125" s="79"/>
      <c r="I125" s="79"/>
      <c r="J125" s="79"/>
      <c r="K125" s="79"/>
      <c r="L125" s="79"/>
      <c r="M125" s="107"/>
      <c r="N125" s="91"/>
    </row>
    <row r="126" spans="1:14" ht="12.75" hidden="1" customHeight="1">
      <c r="A126" s="71"/>
      <c r="B126" s="97"/>
      <c r="C126" s="97"/>
      <c r="D126" s="100"/>
      <c r="E126" s="100"/>
      <c r="F126" s="127"/>
      <c r="G126" s="94"/>
      <c r="H126" s="79"/>
      <c r="I126" s="80"/>
      <c r="J126" s="80"/>
      <c r="K126" s="80"/>
      <c r="L126" s="80"/>
      <c r="M126" s="86"/>
      <c r="N126" s="92"/>
    </row>
    <row r="127" spans="1:14" ht="12.75" hidden="1" customHeight="1">
      <c r="A127" s="71"/>
      <c r="B127" s="97"/>
      <c r="C127" s="97"/>
      <c r="D127" s="97"/>
      <c r="E127" s="97"/>
      <c r="F127" s="97"/>
      <c r="G127" s="94"/>
      <c r="H127" s="79"/>
      <c r="I127" s="80"/>
      <c r="J127" s="80"/>
      <c r="K127" s="80"/>
      <c r="L127" s="80"/>
      <c r="M127" s="86"/>
      <c r="N127" s="74"/>
    </row>
    <row r="128" spans="1:14" ht="12.75" customHeight="1">
      <c r="A128" s="98" t="s">
        <v>138</v>
      </c>
      <c r="B128" s="97"/>
      <c r="C128" s="101">
        <v>244</v>
      </c>
      <c r="D128" s="102">
        <v>310</v>
      </c>
      <c r="E128" s="102">
        <v>0</v>
      </c>
      <c r="F128" s="101" t="s">
        <v>192</v>
      </c>
      <c r="G128" s="95" t="s">
        <v>171</v>
      </c>
      <c r="H128" s="79">
        <f>I128+J128+K128+L128</f>
        <v>3287097.3300000005</v>
      </c>
      <c r="I128" s="79">
        <f>I130+I131+I132+I133+I134+I135</f>
        <v>2334276.6500000004</v>
      </c>
      <c r="J128" s="79">
        <f>J131+J133+J130+J137+J138+J139+J140</f>
        <v>932820.68</v>
      </c>
      <c r="K128" s="79">
        <f>K131+K133+K130+K137+K138+K139</f>
        <v>0</v>
      </c>
      <c r="L128" s="79">
        <f>L131+L133+L130+L137+L138+L139+L140+L134+L136</f>
        <v>20000</v>
      </c>
      <c r="M128" s="107">
        <f>M131+M133+M130</f>
        <v>0</v>
      </c>
      <c r="N128" s="91"/>
    </row>
    <row r="129" spans="1:14" ht="8.25" customHeight="1">
      <c r="A129" s="71"/>
      <c r="B129" s="97"/>
      <c r="C129" s="97"/>
      <c r="D129" s="97"/>
      <c r="E129" s="97"/>
      <c r="F129" s="97"/>
      <c r="G129" s="94"/>
      <c r="H129" s="79"/>
      <c r="I129" s="71"/>
      <c r="J129" s="80"/>
      <c r="K129" s="80"/>
      <c r="L129" s="80"/>
      <c r="M129" s="86"/>
      <c r="N129" s="74"/>
    </row>
    <row r="130" spans="1:14" ht="12.75" customHeight="1">
      <c r="A130" s="71" t="s">
        <v>138</v>
      </c>
      <c r="B130" s="97"/>
      <c r="C130" s="97">
        <v>244</v>
      </c>
      <c r="D130" s="100">
        <v>310</v>
      </c>
      <c r="E130" s="100">
        <v>8</v>
      </c>
      <c r="F130" s="127">
        <v>50400</v>
      </c>
      <c r="G130" s="94" t="s">
        <v>193</v>
      </c>
      <c r="H130" s="79">
        <f>I130+J130+K130+L130</f>
        <v>42962.35</v>
      </c>
      <c r="I130" s="80">
        <v>42962.35</v>
      </c>
      <c r="J130" s="80"/>
      <c r="K130" s="80"/>
      <c r="L130" s="80"/>
      <c r="M130" s="86"/>
      <c r="N130" s="92"/>
    </row>
    <row r="131" spans="1:14" ht="15.75" customHeight="1">
      <c r="A131" s="71" t="s">
        <v>138</v>
      </c>
      <c r="B131" s="97"/>
      <c r="C131" s="97">
        <v>244</v>
      </c>
      <c r="D131" s="100">
        <v>310</v>
      </c>
      <c r="E131" s="100">
        <v>8</v>
      </c>
      <c r="F131" s="164">
        <v>50400</v>
      </c>
      <c r="G131" s="165" t="s">
        <v>197</v>
      </c>
      <c r="H131" s="79">
        <f>I131+J131+K131+L131</f>
        <v>1470573.31</v>
      </c>
      <c r="I131" s="80">
        <v>1470573.31</v>
      </c>
      <c r="J131" s="80"/>
      <c r="K131" s="80"/>
      <c r="L131" s="80">
        <f>M131</f>
        <v>0</v>
      </c>
      <c r="M131" s="86"/>
      <c r="N131" s="92"/>
    </row>
    <row r="132" spans="1:14" ht="15.75" customHeight="1">
      <c r="A132" s="71" t="s">
        <v>138</v>
      </c>
      <c r="B132" s="97"/>
      <c r="C132" s="97">
        <v>244</v>
      </c>
      <c r="D132" s="100">
        <v>310</v>
      </c>
      <c r="E132" s="100">
        <v>8</v>
      </c>
      <c r="F132" s="164">
        <v>50400</v>
      </c>
      <c r="G132" s="94" t="s">
        <v>198</v>
      </c>
      <c r="H132" s="79">
        <f>I132+J132+K132+L132</f>
        <v>117000</v>
      </c>
      <c r="I132" s="80">
        <v>117000</v>
      </c>
      <c r="J132" s="80"/>
      <c r="K132" s="80"/>
      <c r="L132" s="80"/>
      <c r="M132" s="86"/>
      <c r="N132" s="92"/>
    </row>
    <row r="133" spans="1:14" ht="13.5" customHeight="1">
      <c r="A133" s="71" t="s">
        <v>138</v>
      </c>
      <c r="B133" s="97"/>
      <c r="C133" s="97">
        <v>244</v>
      </c>
      <c r="D133" s="100">
        <v>310</v>
      </c>
      <c r="E133" s="100">
        <v>9</v>
      </c>
      <c r="F133" s="102">
        <v>50500</v>
      </c>
      <c r="G133" s="94" t="s">
        <v>202</v>
      </c>
      <c r="H133" s="79">
        <f>J133</f>
        <v>932820.68</v>
      </c>
      <c r="I133" s="80"/>
      <c r="J133" s="80">
        <v>932820.68</v>
      </c>
      <c r="K133" s="80"/>
      <c r="L133" s="80"/>
      <c r="M133" s="86"/>
      <c r="N133" s="92"/>
    </row>
    <row r="134" spans="1:14" ht="12.75" customHeight="1">
      <c r="A134" s="71" t="s">
        <v>138</v>
      </c>
      <c r="B134" s="97"/>
      <c r="C134" s="97">
        <v>244</v>
      </c>
      <c r="D134" s="100">
        <v>310</v>
      </c>
      <c r="E134" s="100">
        <v>8</v>
      </c>
      <c r="F134" s="127">
        <v>50310</v>
      </c>
      <c r="G134" s="123" t="s">
        <v>199</v>
      </c>
      <c r="H134" s="79">
        <f>I134+J134+K134+L134</f>
        <v>15000</v>
      </c>
      <c r="I134" s="167"/>
      <c r="J134" s="167"/>
      <c r="K134" s="167"/>
      <c r="L134" s="167">
        <v>15000</v>
      </c>
      <c r="M134" s="86"/>
      <c r="N134" s="92"/>
    </row>
    <row r="135" spans="1:14" ht="15.75" customHeight="1">
      <c r="A135" s="71" t="s">
        <v>138</v>
      </c>
      <c r="B135" s="97"/>
      <c r="C135" s="97">
        <v>244</v>
      </c>
      <c r="D135" s="100">
        <v>310</v>
      </c>
      <c r="E135" s="100">
        <v>8</v>
      </c>
      <c r="F135" s="164">
        <v>50410</v>
      </c>
      <c r="G135" s="165" t="s">
        <v>197</v>
      </c>
      <c r="H135" s="79">
        <f>I135+J135+K135+L135</f>
        <v>703740.99</v>
      </c>
      <c r="I135" s="167">
        <v>703740.99</v>
      </c>
      <c r="J135" s="167"/>
      <c r="K135" s="167"/>
      <c r="L135" s="167">
        <f>M135</f>
        <v>0</v>
      </c>
      <c r="M135" s="86"/>
      <c r="N135" s="92"/>
    </row>
    <row r="136" spans="1:14" ht="12.75" customHeight="1">
      <c r="A136" s="71" t="s">
        <v>138</v>
      </c>
      <c r="B136" s="97"/>
      <c r="C136" s="97">
        <v>244</v>
      </c>
      <c r="D136" s="100">
        <v>310</v>
      </c>
      <c r="E136" s="100">
        <v>8</v>
      </c>
      <c r="F136" s="127">
        <v>50310</v>
      </c>
      <c r="G136" s="123" t="s">
        <v>200</v>
      </c>
      <c r="H136" s="79">
        <f>I136+J136+K136+L136</f>
        <v>5000</v>
      </c>
      <c r="I136" s="167"/>
      <c r="J136" s="167"/>
      <c r="K136" s="167"/>
      <c r="L136" s="167">
        <v>5000</v>
      </c>
      <c r="M136" s="86"/>
      <c r="N136" s="92"/>
    </row>
    <row r="137" spans="1:14" ht="7.5" customHeight="1">
      <c r="A137" s="71"/>
      <c r="B137" s="97"/>
      <c r="C137" s="97"/>
      <c r="D137" s="100"/>
      <c r="E137" s="100"/>
      <c r="F137" s="127"/>
      <c r="G137" s="94"/>
      <c r="H137" s="79"/>
      <c r="I137" s="167"/>
      <c r="J137" s="167"/>
      <c r="K137" s="167"/>
      <c r="L137" s="167"/>
      <c r="M137" s="86"/>
      <c r="N137" s="92"/>
    </row>
    <row r="138" spans="1:14" ht="6" customHeight="1">
      <c r="A138" s="71"/>
      <c r="B138" s="97"/>
      <c r="C138" s="97"/>
      <c r="D138" s="100"/>
      <c r="E138" s="100"/>
      <c r="F138" s="127"/>
      <c r="G138" s="94"/>
      <c r="H138" s="79"/>
      <c r="I138" s="80"/>
      <c r="J138" s="80"/>
      <c r="K138" s="80"/>
      <c r="L138" s="80"/>
      <c r="M138" s="86"/>
      <c r="N138" s="92"/>
    </row>
    <row r="139" spans="1:14" ht="6.75" customHeight="1">
      <c r="A139" s="71"/>
      <c r="B139" s="97"/>
      <c r="C139" s="97"/>
      <c r="D139" s="100"/>
      <c r="E139" s="100"/>
      <c r="F139" s="127"/>
      <c r="G139" s="94"/>
      <c r="H139" s="79"/>
      <c r="I139" s="80"/>
      <c r="J139" s="80"/>
      <c r="K139" s="80"/>
      <c r="L139" s="80"/>
      <c r="M139" s="86"/>
      <c r="N139" s="92"/>
    </row>
    <row r="140" spans="1:14" ht="9" customHeight="1">
      <c r="A140" s="71"/>
      <c r="B140" s="97"/>
      <c r="C140" s="97"/>
      <c r="D140" s="100"/>
      <c r="E140" s="100"/>
      <c r="F140" s="127"/>
      <c r="G140" s="94"/>
      <c r="H140" s="79"/>
      <c r="I140" s="80"/>
      <c r="J140" s="80"/>
      <c r="K140" s="80"/>
      <c r="L140" s="80"/>
      <c r="M140" s="86"/>
      <c r="N140" s="92"/>
    </row>
    <row r="141" spans="1:14" ht="9.75" customHeight="1">
      <c r="A141" s="71"/>
      <c r="B141" s="97"/>
      <c r="C141" s="97"/>
      <c r="D141" s="100"/>
      <c r="E141" s="100"/>
      <c r="F141" s="127"/>
      <c r="G141" s="94"/>
      <c r="H141" s="79"/>
      <c r="I141" s="80"/>
      <c r="J141" s="80"/>
      <c r="K141" s="80"/>
      <c r="L141" s="80"/>
      <c r="M141" s="86"/>
      <c r="N141" s="92"/>
    </row>
    <row r="142" spans="1:14" ht="8.25" customHeight="1">
      <c r="A142" s="71"/>
      <c r="B142" s="97"/>
      <c r="C142" s="97"/>
      <c r="D142" s="97"/>
      <c r="E142" s="97"/>
      <c r="F142" s="97"/>
      <c r="G142" s="94"/>
      <c r="H142" s="79"/>
      <c r="I142" s="71"/>
      <c r="J142" s="80"/>
      <c r="K142" s="80"/>
      <c r="L142" s="80"/>
      <c r="M142" s="86"/>
      <c r="N142" s="74"/>
    </row>
    <row r="143" spans="1:14" ht="24" customHeight="1">
      <c r="A143" s="98" t="s">
        <v>137</v>
      </c>
      <c r="B143" s="97"/>
      <c r="C143" s="101">
        <v>244</v>
      </c>
      <c r="D143" s="102">
        <v>340</v>
      </c>
      <c r="E143" s="102">
        <v>0</v>
      </c>
      <c r="F143" s="101" t="s">
        <v>192</v>
      </c>
      <c r="G143" s="95" t="s">
        <v>171</v>
      </c>
      <c r="H143" s="79">
        <f>I143+J143+K143+L143</f>
        <v>4724200.07</v>
      </c>
      <c r="I143" s="79">
        <f>I145+I146+I147+I148</f>
        <v>3030425.34</v>
      </c>
      <c r="J143" s="79">
        <f>J145+J146+J147+J148+J149+J150+J151+J152+J154</f>
        <v>350000</v>
      </c>
      <c r="K143" s="79">
        <f>K145+K146+K147+K148+K149+K150+K151+K152+K154</f>
        <v>0</v>
      </c>
      <c r="L143" s="79">
        <f>L149+L150+L151+L153</f>
        <v>1343774.73</v>
      </c>
      <c r="M143" s="107">
        <f>M145+M146+M147+M148</f>
        <v>0</v>
      </c>
      <c r="N143" s="91"/>
    </row>
    <row r="144" spans="1:14" ht="12.75" customHeight="1">
      <c r="A144" s="71"/>
      <c r="B144" s="97"/>
      <c r="C144" s="97"/>
      <c r="D144" s="97"/>
      <c r="E144" s="97"/>
      <c r="F144" s="97"/>
      <c r="G144" s="94"/>
      <c r="H144" s="79"/>
      <c r="I144" s="71"/>
      <c r="J144" s="80"/>
      <c r="K144" s="80"/>
      <c r="L144" s="80"/>
      <c r="M144" s="86"/>
      <c r="N144" s="74"/>
    </row>
    <row r="145" spans="1:14" ht="12.75" customHeight="1">
      <c r="A145" s="71" t="s">
        <v>137</v>
      </c>
      <c r="B145" s="97"/>
      <c r="C145" s="97">
        <v>244</v>
      </c>
      <c r="D145" s="100">
        <v>340</v>
      </c>
      <c r="E145" s="100">
        <v>8</v>
      </c>
      <c r="F145" s="127">
        <v>50400</v>
      </c>
      <c r="G145" s="94" t="s">
        <v>193</v>
      </c>
      <c r="H145" s="79">
        <f t="shared" ref="H145:H151" si="5">I145+J145+K145+L145</f>
        <v>295091.17</v>
      </c>
      <c r="I145" s="71">
        <v>295091.17</v>
      </c>
      <c r="J145" s="80"/>
      <c r="K145" s="80"/>
      <c r="L145" s="80">
        <f>M145</f>
        <v>0</v>
      </c>
      <c r="M145" s="86"/>
      <c r="N145" s="92"/>
    </row>
    <row r="146" spans="1:14" ht="12.75" customHeight="1">
      <c r="A146" s="71" t="s">
        <v>137</v>
      </c>
      <c r="B146" s="97"/>
      <c r="C146" s="97">
        <v>244</v>
      </c>
      <c r="D146" s="100">
        <v>340</v>
      </c>
      <c r="E146" s="100">
        <v>8</v>
      </c>
      <c r="F146" s="127">
        <v>50400</v>
      </c>
      <c r="G146" s="94" t="s">
        <v>194</v>
      </c>
      <c r="H146" s="79">
        <f t="shared" si="5"/>
        <v>47308.37</v>
      </c>
      <c r="I146" s="80">
        <v>47308.37</v>
      </c>
      <c r="J146" s="80"/>
      <c r="K146" s="80"/>
      <c r="L146" s="80">
        <f>M146</f>
        <v>0</v>
      </c>
      <c r="M146" s="86"/>
      <c r="N146" s="92"/>
    </row>
    <row r="147" spans="1:14" ht="12.75" customHeight="1">
      <c r="A147" s="71" t="s">
        <v>137</v>
      </c>
      <c r="B147" s="97"/>
      <c r="C147" s="97">
        <v>244</v>
      </c>
      <c r="D147" s="100">
        <v>340</v>
      </c>
      <c r="E147" s="100">
        <v>8</v>
      </c>
      <c r="F147" s="164">
        <v>50400</v>
      </c>
      <c r="G147" s="165" t="s">
        <v>197</v>
      </c>
      <c r="H147" s="79">
        <f t="shared" si="5"/>
        <v>486500</v>
      </c>
      <c r="I147" s="71">
        <v>486500</v>
      </c>
      <c r="J147" s="80"/>
      <c r="K147" s="80"/>
      <c r="L147" s="80">
        <f>M147</f>
        <v>0</v>
      </c>
      <c r="M147" s="86"/>
      <c r="N147" s="92"/>
    </row>
    <row r="148" spans="1:14" ht="12.75" customHeight="1">
      <c r="A148" s="71" t="s">
        <v>137</v>
      </c>
      <c r="B148" s="97"/>
      <c r="C148" s="97">
        <v>244</v>
      </c>
      <c r="D148" s="100">
        <v>340</v>
      </c>
      <c r="E148" s="100">
        <v>8</v>
      </c>
      <c r="F148" s="164">
        <v>50400</v>
      </c>
      <c r="G148" s="94" t="s">
        <v>198</v>
      </c>
      <c r="H148" s="79">
        <f t="shared" si="5"/>
        <v>2201525.7999999998</v>
      </c>
      <c r="I148" s="71">
        <v>2201525.7999999998</v>
      </c>
      <c r="J148" s="80"/>
      <c r="K148" s="80"/>
      <c r="L148" s="80">
        <f>M148</f>
        <v>0</v>
      </c>
      <c r="M148" s="86"/>
      <c r="N148" s="92"/>
    </row>
    <row r="149" spans="1:14" ht="12.75" customHeight="1">
      <c r="A149" s="71" t="s">
        <v>137</v>
      </c>
      <c r="B149" s="97"/>
      <c r="C149" s="97">
        <v>244</v>
      </c>
      <c r="D149" s="100">
        <v>340</v>
      </c>
      <c r="E149" s="100">
        <v>8</v>
      </c>
      <c r="F149" s="127">
        <v>50300</v>
      </c>
      <c r="G149" s="123" t="s">
        <v>208</v>
      </c>
      <c r="H149" s="79">
        <f t="shared" si="5"/>
        <v>979543.8</v>
      </c>
      <c r="I149" s="71"/>
      <c r="J149" s="80"/>
      <c r="K149" s="80"/>
      <c r="L149" s="174">
        <v>979543.8</v>
      </c>
      <c r="M149" s="86"/>
      <c r="N149" s="92"/>
    </row>
    <row r="150" spans="1:14" ht="12.75" customHeight="1">
      <c r="A150" s="71" t="s">
        <v>137</v>
      </c>
      <c r="B150" s="97"/>
      <c r="C150" s="97">
        <v>244</v>
      </c>
      <c r="D150" s="100">
        <v>340</v>
      </c>
      <c r="E150" s="100">
        <v>8</v>
      </c>
      <c r="F150" s="127">
        <v>50300</v>
      </c>
      <c r="G150" s="123" t="s">
        <v>201</v>
      </c>
      <c r="H150" s="79">
        <f t="shared" si="5"/>
        <v>12440</v>
      </c>
      <c r="I150" s="80"/>
      <c r="J150" s="80"/>
      <c r="K150" s="80"/>
      <c r="L150" s="80">
        <v>12440</v>
      </c>
      <c r="M150" s="86"/>
      <c r="N150" s="92"/>
    </row>
    <row r="151" spans="1:14" ht="12.75" customHeight="1">
      <c r="A151" s="71" t="s">
        <v>137</v>
      </c>
      <c r="B151" s="97"/>
      <c r="C151" s="97">
        <v>244</v>
      </c>
      <c r="D151" s="100">
        <v>340</v>
      </c>
      <c r="E151" s="100">
        <v>8</v>
      </c>
      <c r="F151" s="127">
        <v>50300</v>
      </c>
      <c r="G151" s="94" t="s">
        <v>200</v>
      </c>
      <c r="H151" s="79">
        <f t="shared" si="5"/>
        <v>48080</v>
      </c>
      <c r="I151" s="80"/>
      <c r="J151" s="80"/>
      <c r="K151" s="80"/>
      <c r="L151" s="80">
        <v>48080</v>
      </c>
      <c r="M151" s="86"/>
      <c r="N151" s="92"/>
    </row>
    <row r="152" spans="1:14" ht="12" customHeight="1">
      <c r="A152" s="71" t="s">
        <v>137</v>
      </c>
      <c r="B152" s="97"/>
      <c r="C152" s="97">
        <v>244</v>
      </c>
      <c r="D152" s="100">
        <v>340</v>
      </c>
      <c r="E152" s="100">
        <v>9</v>
      </c>
      <c r="F152" s="102">
        <v>50500</v>
      </c>
      <c r="G152" s="94" t="s">
        <v>202</v>
      </c>
      <c r="H152" s="79">
        <f>J152</f>
        <v>350000</v>
      </c>
      <c r="I152" s="80"/>
      <c r="J152" s="80">
        <v>350000</v>
      </c>
      <c r="K152" s="167"/>
      <c r="L152" s="167"/>
      <c r="M152" s="86"/>
      <c r="N152" s="92"/>
    </row>
    <row r="153" spans="1:14" ht="12.75" customHeight="1">
      <c r="A153" s="71" t="s">
        <v>137</v>
      </c>
      <c r="B153" s="97"/>
      <c r="C153" s="97">
        <v>244</v>
      </c>
      <c r="D153" s="100">
        <v>340</v>
      </c>
      <c r="E153" s="100">
        <v>8</v>
      </c>
      <c r="F153" s="127">
        <v>50310</v>
      </c>
      <c r="G153" s="123" t="s">
        <v>208</v>
      </c>
      <c r="H153" s="79">
        <f>I153+J153+K153+L153</f>
        <v>303710.93</v>
      </c>
      <c r="I153" s="80"/>
      <c r="J153" s="80"/>
      <c r="K153" s="167"/>
      <c r="L153" s="167">
        <v>303710.93</v>
      </c>
      <c r="M153" s="86"/>
      <c r="N153" s="92"/>
    </row>
    <row r="154" spans="1:14" ht="7.5" customHeight="1">
      <c r="A154" s="71"/>
      <c r="B154" s="97"/>
      <c r="C154" s="97"/>
      <c r="D154" s="100"/>
      <c r="E154" s="100"/>
      <c r="F154" s="127"/>
      <c r="G154" s="125"/>
      <c r="H154" s="79"/>
      <c r="I154" s="80"/>
      <c r="J154" s="80"/>
      <c r="K154" s="80"/>
      <c r="L154" s="80"/>
      <c r="M154" s="86"/>
      <c r="N154" s="92"/>
    </row>
    <row r="155" spans="1:14" ht="6.75" customHeight="1">
      <c r="A155" s="154"/>
      <c r="B155" s="97"/>
      <c r="C155" s="97"/>
      <c r="D155" s="100"/>
      <c r="E155" s="100"/>
      <c r="F155" s="127"/>
      <c r="G155" s="125"/>
      <c r="H155" s="79"/>
      <c r="I155" s="80"/>
      <c r="J155" s="80"/>
      <c r="K155" s="80"/>
      <c r="L155" s="80"/>
      <c r="M155" s="86"/>
      <c r="N155" s="92"/>
    </row>
    <row r="156" spans="1:14">
      <c r="A156" s="98" t="s">
        <v>96</v>
      </c>
      <c r="B156" s="101">
        <v>300</v>
      </c>
      <c r="C156" s="101" t="s">
        <v>16</v>
      </c>
      <c r="D156" s="101"/>
      <c r="E156" s="101"/>
      <c r="F156" s="101"/>
      <c r="G156" s="112"/>
      <c r="H156" s="98">
        <f t="shared" ref="H156:H162" si="6">I156+J156+K156+L156</f>
        <v>0</v>
      </c>
      <c r="I156" s="98"/>
      <c r="J156" s="79"/>
      <c r="K156" s="79"/>
      <c r="L156" s="79"/>
      <c r="M156" s="107"/>
      <c r="N156" s="88"/>
    </row>
    <row r="157" spans="1:14">
      <c r="A157" s="71" t="s">
        <v>97</v>
      </c>
      <c r="B157" s="97">
        <v>310</v>
      </c>
      <c r="C157" s="71"/>
      <c r="D157" s="71"/>
      <c r="E157" s="71"/>
      <c r="F157" s="97"/>
      <c r="G157" s="104"/>
      <c r="H157" s="98">
        <f t="shared" si="6"/>
        <v>0</v>
      </c>
      <c r="I157" s="71"/>
      <c r="J157" s="80"/>
      <c r="K157" s="80"/>
      <c r="L157" s="80"/>
      <c r="M157" s="86"/>
      <c r="N157" s="78"/>
    </row>
    <row r="158" spans="1:14">
      <c r="A158" s="71" t="s">
        <v>98</v>
      </c>
      <c r="B158" s="97">
        <v>320</v>
      </c>
      <c r="C158" s="71"/>
      <c r="D158" s="71"/>
      <c r="E158" s="71"/>
      <c r="F158" s="97"/>
      <c r="G158" s="104"/>
      <c r="H158" s="98">
        <f t="shared" si="6"/>
        <v>0</v>
      </c>
      <c r="I158" s="71"/>
      <c r="J158" s="80"/>
      <c r="K158" s="80"/>
      <c r="L158" s="80"/>
      <c r="M158" s="86"/>
      <c r="N158" s="78"/>
    </row>
    <row r="159" spans="1:14">
      <c r="A159" s="98" t="s">
        <v>99</v>
      </c>
      <c r="B159" s="101">
        <v>400</v>
      </c>
      <c r="C159" s="98"/>
      <c r="D159" s="98"/>
      <c r="E159" s="98"/>
      <c r="F159" s="101"/>
      <c r="G159" s="113"/>
      <c r="H159" s="98">
        <f t="shared" si="6"/>
        <v>0</v>
      </c>
      <c r="I159" s="98"/>
      <c r="J159" s="79"/>
      <c r="K159" s="79"/>
      <c r="L159" s="79"/>
      <c r="M159" s="107"/>
      <c r="N159" s="93"/>
    </row>
    <row r="160" spans="1:14">
      <c r="A160" s="71" t="s">
        <v>100</v>
      </c>
      <c r="B160" s="97">
        <v>410</v>
      </c>
      <c r="C160" s="71"/>
      <c r="D160" s="71"/>
      <c r="E160" s="71"/>
      <c r="F160" s="97"/>
      <c r="G160" s="104"/>
      <c r="H160" s="98">
        <f t="shared" si="6"/>
        <v>0</v>
      </c>
      <c r="I160" s="71"/>
      <c r="J160" s="80"/>
      <c r="K160" s="80"/>
      <c r="L160" s="80"/>
      <c r="M160" s="86"/>
      <c r="N160" s="78"/>
    </row>
    <row r="161" spans="1:14">
      <c r="A161" s="71" t="s">
        <v>101</v>
      </c>
      <c r="B161" s="97">
        <v>420</v>
      </c>
      <c r="C161" s="71"/>
      <c r="D161" s="71"/>
      <c r="E161" s="71"/>
      <c r="F161" s="97"/>
      <c r="G161" s="104"/>
      <c r="H161" s="98">
        <f t="shared" si="6"/>
        <v>0</v>
      </c>
      <c r="I161" s="71"/>
      <c r="J161" s="80"/>
      <c r="K161" s="80"/>
      <c r="L161" s="80"/>
      <c r="M161" s="86"/>
      <c r="N161" s="78"/>
    </row>
    <row r="162" spans="1:14">
      <c r="A162" s="98" t="s">
        <v>38</v>
      </c>
      <c r="B162" s="101">
        <v>500</v>
      </c>
      <c r="C162" s="101" t="s">
        <v>16</v>
      </c>
      <c r="D162" s="101"/>
      <c r="E162" s="101">
        <v>0</v>
      </c>
      <c r="F162" s="101" t="s">
        <v>192</v>
      </c>
      <c r="G162" s="95" t="s">
        <v>171</v>
      </c>
      <c r="H162" s="98">
        <f t="shared" si="6"/>
        <v>2239558.75</v>
      </c>
      <c r="I162" s="79">
        <f>I167+I168+I169+I170+I171</f>
        <v>1866176.55</v>
      </c>
      <c r="J162" s="79">
        <f>J163++J164+J165+J170+J171</f>
        <v>0</v>
      </c>
      <c r="K162" s="79">
        <f>K163++K164+K165+K170+K171</f>
        <v>0</v>
      </c>
      <c r="L162" s="79">
        <f>L163+L164+L165+L166</f>
        <v>373382.2</v>
      </c>
      <c r="M162" s="79">
        <f>M163</f>
        <v>0</v>
      </c>
      <c r="N162" s="87"/>
    </row>
    <row r="163" spans="1:14" ht="12" customHeight="1">
      <c r="A163" s="71" t="s">
        <v>38</v>
      </c>
      <c r="B163" s="97"/>
      <c r="C163" s="97" t="s">
        <v>16</v>
      </c>
      <c r="D163" s="177">
        <v>130</v>
      </c>
      <c r="E163" s="177">
        <v>8</v>
      </c>
      <c r="F163" s="177">
        <v>50310</v>
      </c>
      <c r="G163" s="178" t="s">
        <v>201</v>
      </c>
      <c r="H163" s="71">
        <f>L163</f>
        <v>6036.33</v>
      </c>
      <c r="I163" s="71"/>
      <c r="J163" s="80"/>
      <c r="K163" s="80"/>
      <c r="L163" s="181">
        <v>6036.33</v>
      </c>
      <c r="M163" s="107"/>
      <c r="N163" s="87"/>
    </row>
    <row r="164" spans="1:14" ht="14.25" customHeight="1">
      <c r="A164" s="71" t="s">
        <v>38</v>
      </c>
      <c r="B164" s="97"/>
      <c r="C164" s="97" t="s">
        <v>16</v>
      </c>
      <c r="D164" s="177">
        <v>130</v>
      </c>
      <c r="E164" s="177">
        <v>8</v>
      </c>
      <c r="F164" s="177">
        <v>50310</v>
      </c>
      <c r="G164" s="178" t="s">
        <v>208</v>
      </c>
      <c r="H164" s="80">
        <f>L164</f>
        <v>318710.93</v>
      </c>
      <c r="I164" s="71"/>
      <c r="J164" s="80"/>
      <c r="K164" s="80"/>
      <c r="L164" s="182">
        <v>318710.93</v>
      </c>
      <c r="M164" s="107"/>
      <c r="N164" s="87"/>
    </row>
    <row r="165" spans="1:14" ht="12.75" customHeight="1">
      <c r="A165" s="71" t="s">
        <v>38</v>
      </c>
      <c r="B165" s="97"/>
      <c r="C165" s="97" t="s">
        <v>16</v>
      </c>
      <c r="D165" s="179">
        <v>130</v>
      </c>
      <c r="E165" s="179">
        <v>8</v>
      </c>
      <c r="F165" s="180">
        <v>50310</v>
      </c>
      <c r="G165" s="178" t="s">
        <v>200</v>
      </c>
      <c r="H165" s="80">
        <f>L165</f>
        <v>10066.15</v>
      </c>
      <c r="I165" s="71"/>
      <c r="J165" s="80"/>
      <c r="K165" s="80"/>
      <c r="L165" s="183">
        <v>10066.15</v>
      </c>
      <c r="M165" s="107"/>
      <c r="N165" s="87"/>
    </row>
    <row r="166" spans="1:14" ht="16.5" customHeight="1">
      <c r="A166" s="71" t="s">
        <v>38</v>
      </c>
      <c r="B166" s="97"/>
      <c r="C166" s="97" t="s">
        <v>16</v>
      </c>
      <c r="D166" s="179">
        <v>180</v>
      </c>
      <c r="E166" s="179">
        <v>8</v>
      </c>
      <c r="F166" s="180">
        <v>50310</v>
      </c>
      <c r="G166" s="178" t="s">
        <v>216</v>
      </c>
      <c r="H166" s="80">
        <f>L166</f>
        <v>38568.79</v>
      </c>
      <c r="I166" s="71"/>
      <c r="J166" s="80"/>
      <c r="K166" s="80"/>
      <c r="L166" s="183">
        <v>38568.79</v>
      </c>
      <c r="M166" s="107"/>
      <c r="N166" s="87"/>
    </row>
    <row r="167" spans="1:14">
      <c r="A167" s="71" t="s">
        <v>38</v>
      </c>
      <c r="B167" s="97"/>
      <c r="C167" s="97" t="s">
        <v>16</v>
      </c>
      <c r="D167" s="179">
        <v>130</v>
      </c>
      <c r="E167" s="179">
        <v>8</v>
      </c>
      <c r="F167" s="180">
        <v>50410</v>
      </c>
      <c r="G167" s="178" t="s">
        <v>194</v>
      </c>
      <c r="H167" s="80">
        <f>I167</f>
        <v>42484.46</v>
      </c>
      <c r="I167" s="183">
        <v>42484.46</v>
      </c>
      <c r="J167" s="80"/>
      <c r="K167" s="80"/>
      <c r="L167" s="80"/>
      <c r="M167" s="107"/>
      <c r="N167" s="87"/>
    </row>
    <row r="168" spans="1:14" ht="14.25" customHeight="1">
      <c r="A168" s="71" t="s">
        <v>38</v>
      </c>
      <c r="B168" s="97"/>
      <c r="C168" s="97" t="s">
        <v>16</v>
      </c>
      <c r="D168" s="179">
        <v>130</v>
      </c>
      <c r="E168" s="179">
        <v>8</v>
      </c>
      <c r="F168" s="180">
        <v>50410</v>
      </c>
      <c r="G168" s="178" t="s">
        <v>195</v>
      </c>
      <c r="H168" s="80">
        <f>I168</f>
        <v>281390.58</v>
      </c>
      <c r="I168" s="183">
        <f>48657.41+232733.17</f>
        <v>281390.58</v>
      </c>
      <c r="J168" s="80"/>
      <c r="K168" s="80"/>
      <c r="L168" s="80"/>
      <c r="M168" s="107"/>
      <c r="N168" s="87"/>
    </row>
    <row r="169" spans="1:14" ht="15.75" customHeight="1">
      <c r="A169" s="71" t="s">
        <v>38</v>
      </c>
      <c r="B169" s="97"/>
      <c r="C169" s="97" t="s">
        <v>16</v>
      </c>
      <c r="D169" s="179">
        <v>130</v>
      </c>
      <c r="E169" s="179">
        <v>8</v>
      </c>
      <c r="F169" s="180">
        <v>50410</v>
      </c>
      <c r="G169" s="178" t="s">
        <v>197</v>
      </c>
      <c r="H169" s="80">
        <f>I169</f>
        <v>705340.99</v>
      </c>
      <c r="I169" s="183">
        <v>705340.99</v>
      </c>
      <c r="J169" s="80"/>
      <c r="K169" s="80"/>
      <c r="L169" s="80"/>
      <c r="M169" s="107"/>
      <c r="N169" s="87"/>
    </row>
    <row r="170" spans="1:14" ht="16.5" customHeight="1">
      <c r="A170" s="71" t="s">
        <v>38</v>
      </c>
      <c r="B170" s="97"/>
      <c r="C170" s="97" t="s">
        <v>16</v>
      </c>
      <c r="D170" s="179">
        <v>130</v>
      </c>
      <c r="E170" s="179">
        <v>8</v>
      </c>
      <c r="F170" s="180">
        <v>50410</v>
      </c>
      <c r="G170" s="178" t="s">
        <v>198</v>
      </c>
      <c r="H170" s="80">
        <f>I170</f>
        <v>548589.21</v>
      </c>
      <c r="I170" s="183">
        <v>548589.21</v>
      </c>
      <c r="J170" s="80"/>
      <c r="K170" s="80"/>
      <c r="L170" s="80"/>
      <c r="M170" s="107"/>
      <c r="N170" s="87"/>
    </row>
    <row r="171" spans="1:14">
      <c r="A171" s="71" t="s">
        <v>38</v>
      </c>
      <c r="B171" s="97"/>
      <c r="C171" s="97" t="s">
        <v>16</v>
      </c>
      <c r="D171" s="179">
        <v>130</v>
      </c>
      <c r="E171" s="179">
        <v>8</v>
      </c>
      <c r="F171" s="180">
        <v>50410</v>
      </c>
      <c r="G171" s="178" t="s">
        <v>196</v>
      </c>
      <c r="H171" s="80">
        <f>I171</f>
        <v>288371.31</v>
      </c>
      <c r="I171" s="183">
        <v>288371.31</v>
      </c>
      <c r="J171" s="80"/>
      <c r="K171" s="80"/>
      <c r="L171" s="80"/>
      <c r="M171" s="107"/>
      <c r="N171" s="87"/>
    </row>
    <row r="172" spans="1:14">
      <c r="A172" s="98" t="s">
        <v>45</v>
      </c>
      <c r="B172" s="101">
        <v>600</v>
      </c>
      <c r="C172" s="101" t="s">
        <v>16</v>
      </c>
      <c r="D172" s="101"/>
      <c r="E172" s="101"/>
      <c r="F172" s="101"/>
      <c r="G172" s="112"/>
      <c r="H172" s="98">
        <f>I172+J172+K172+L172</f>
        <v>0</v>
      </c>
      <c r="I172" s="98"/>
      <c r="J172" s="79"/>
      <c r="K172" s="79"/>
      <c r="L172" s="79"/>
      <c r="M172" s="107"/>
      <c r="N172" s="87"/>
    </row>
    <row r="173" spans="1:14" ht="6" customHeight="1">
      <c r="A173" s="114"/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87"/>
    </row>
    <row r="174" spans="1:14">
      <c r="A174" s="114" t="s">
        <v>129</v>
      </c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</row>
    <row r="175" spans="1:14">
      <c r="A175" s="115" t="s">
        <v>145</v>
      </c>
      <c r="B175" s="115"/>
      <c r="C175" s="114"/>
      <c r="D175" s="114"/>
      <c r="E175" s="114"/>
      <c r="F175" s="114"/>
      <c r="G175" s="114"/>
      <c r="H175" s="116"/>
      <c r="I175" s="117" t="s">
        <v>146</v>
      </c>
      <c r="J175" s="114"/>
      <c r="K175" s="114"/>
      <c r="L175" s="114"/>
      <c r="M175" s="114"/>
    </row>
    <row r="176" spans="1:14" ht="8.25" customHeight="1">
      <c r="A176" s="115"/>
      <c r="B176" s="115"/>
      <c r="C176" s="114"/>
      <c r="D176" s="114"/>
      <c r="E176" s="114"/>
      <c r="F176" s="114"/>
      <c r="G176" s="114"/>
      <c r="H176" s="147" t="s">
        <v>10</v>
      </c>
      <c r="I176" s="234" t="s">
        <v>41</v>
      </c>
      <c r="J176" s="234"/>
      <c r="K176" s="114"/>
      <c r="L176" s="114"/>
      <c r="M176" s="114"/>
    </row>
    <row r="177" spans="1:13">
      <c r="A177" s="115" t="s">
        <v>42</v>
      </c>
      <c r="B177" s="115"/>
      <c r="C177" s="114"/>
      <c r="D177" s="114"/>
      <c r="E177" s="114"/>
      <c r="F177" s="114"/>
      <c r="G177" s="114"/>
      <c r="H177" s="118"/>
      <c r="I177" s="119" t="s">
        <v>173</v>
      </c>
      <c r="J177" s="114"/>
      <c r="K177" s="114"/>
      <c r="L177" s="114"/>
      <c r="M177" s="114"/>
    </row>
    <row r="178" spans="1:13" ht="8.25" customHeight="1">
      <c r="A178" s="115"/>
      <c r="B178" s="115"/>
      <c r="C178" s="114"/>
      <c r="D178" s="114"/>
      <c r="E178" s="114"/>
      <c r="F178" s="114"/>
      <c r="G178" s="114"/>
      <c r="H178" s="147" t="s">
        <v>10</v>
      </c>
      <c r="I178" s="234" t="s">
        <v>41</v>
      </c>
      <c r="J178" s="234"/>
      <c r="K178" s="114"/>
      <c r="L178" s="114"/>
      <c r="M178" s="114"/>
    </row>
    <row r="179" spans="1:13">
      <c r="A179" s="17"/>
      <c r="B179" s="17"/>
    </row>
    <row r="180" spans="1:13">
      <c r="A180" s="17"/>
      <c r="B180" s="17"/>
    </row>
  </sheetData>
  <mergeCells count="23">
    <mergeCell ref="E12:E13"/>
    <mergeCell ref="I178:J178"/>
    <mergeCell ref="I176:J176"/>
    <mergeCell ref="L12:M12"/>
    <mergeCell ref="J12:J13"/>
    <mergeCell ref="I12:I13"/>
    <mergeCell ref="K12:K13"/>
    <mergeCell ref="A8:A13"/>
    <mergeCell ref="B8:B13"/>
    <mergeCell ref="A2:M2"/>
    <mergeCell ref="A4:M4"/>
    <mergeCell ref="A5:M5"/>
    <mergeCell ref="A6:M6"/>
    <mergeCell ref="C12:C13"/>
    <mergeCell ref="H9:H13"/>
    <mergeCell ref="H8:M8"/>
    <mergeCell ref="C8:G11"/>
    <mergeCell ref="I10:M10"/>
    <mergeCell ref="L11:M11"/>
    <mergeCell ref="I9:M9"/>
    <mergeCell ref="D12:D13"/>
    <mergeCell ref="F12:F13"/>
    <mergeCell ref="G12:G13"/>
  </mergeCells>
  <phoneticPr fontId="44" type="noConversion"/>
  <pageMargins left="0.19685039370078741" right="0.15748031496062992" top="0.74803149606299213" bottom="0.23622047244094491" header="0.31496062992125984" footer="0.15748031496062992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5"/>
  <sheetViews>
    <sheetView view="pageBreakPreview" topLeftCell="A13" zoomScaleSheetLayoutView="100" workbookViewId="0">
      <selection activeCell="D9" sqref="D9:F10"/>
    </sheetView>
  </sheetViews>
  <sheetFormatPr defaultRowHeight="12.75"/>
  <cols>
    <col min="1" max="1" width="25.140625" customWidth="1"/>
    <col min="4" max="6" width="11.5703125" bestFit="1" customWidth="1"/>
    <col min="10" max="10" width="11.5703125" bestFit="1" customWidth="1"/>
    <col min="11" max="11" width="11.7109375" bestFit="1" customWidth="1"/>
    <col min="12" max="12" width="11.5703125" bestFit="1" customWidth="1"/>
  </cols>
  <sheetData>
    <row r="1" spans="1:13">
      <c r="A1" s="17"/>
      <c r="B1" s="17"/>
    </row>
    <row r="2" spans="1:13" ht="18">
      <c r="A2" s="218" t="s">
        <v>104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</row>
    <row r="3" spans="1:13" ht="6.6" customHeight="1">
      <c r="A3" s="60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3" ht="18">
      <c r="A4" s="219" t="s">
        <v>105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3" ht="18">
      <c r="A5" s="219" t="s">
        <v>106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3" ht="18">
      <c r="A6" s="219" t="s">
        <v>213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3" ht="5.45" customHeight="1">
      <c r="A7" s="60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3" ht="25.5" customHeight="1">
      <c r="A8" s="240" t="s">
        <v>37</v>
      </c>
      <c r="B8" s="240" t="s">
        <v>71</v>
      </c>
      <c r="C8" s="240" t="s">
        <v>107</v>
      </c>
      <c r="D8" s="240" t="s">
        <v>108</v>
      </c>
      <c r="E8" s="240"/>
      <c r="F8" s="240"/>
      <c r="G8" s="240"/>
      <c r="H8" s="240"/>
      <c r="I8" s="240"/>
      <c r="J8" s="240"/>
      <c r="K8" s="240"/>
      <c r="L8" s="240"/>
    </row>
    <row r="9" spans="1:13">
      <c r="A9" s="240"/>
      <c r="B9" s="240"/>
      <c r="C9" s="240"/>
      <c r="D9" s="240" t="s">
        <v>109</v>
      </c>
      <c r="E9" s="240"/>
      <c r="F9" s="240"/>
      <c r="G9" s="240" t="s">
        <v>15</v>
      </c>
      <c r="H9" s="240"/>
      <c r="I9" s="240"/>
      <c r="J9" s="240"/>
      <c r="K9" s="240"/>
      <c r="L9" s="240"/>
    </row>
    <row r="10" spans="1:13" ht="135" customHeight="1">
      <c r="A10" s="240"/>
      <c r="B10" s="240"/>
      <c r="C10" s="240"/>
      <c r="D10" s="240"/>
      <c r="E10" s="240"/>
      <c r="F10" s="240"/>
      <c r="G10" s="237" t="s">
        <v>110</v>
      </c>
      <c r="H10" s="237"/>
      <c r="I10" s="237"/>
      <c r="J10" s="237" t="s">
        <v>111</v>
      </c>
      <c r="K10" s="237"/>
      <c r="L10" s="237"/>
      <c r="M10" s="56"/>
    </row>
    <row r="11" spans="1:13" ht="76.5">
      <c r="A11" s="240"/>
      <c r="B11" s="240"/>
      <c r="C11" s="240"/>
      <c r="D11" s="42" t="s">
        <v>183</v>
      </c>
      <c r="E11" s="42" t="s">
        <v>159</v>
      </c>
      <c r="F11" s="42" t="s">
        <v>182</v>
      </c>
      <c r="G11" s="42" t="s">
        <v>112</v>
      </c>
      <c r="H11" s="42" t="s">
        <v>113</v>
      </c>
      <c r="I11" s="42" t="s">
        <v>114</v>
      </c>
      <c r="J11" s="42" t="s">
        <v>184</v>
      </c>
      <c r="K11" s="42" t="s">
        <v>159</v>
      </c>
      <c r="L11" s="42" t="s">
        <v>185</v>
      </c>
    </row>
    <row r="12" spans="1:13">
      <c r="A12" s="42">
        <v>1</v>
      </c>
      <c r="B12" s="42">
        <v>2</v>
      </c>
      <c r="C12" s="42">
        <v>3</v>
      </c>
      <c r="D12" s="42">
        <v>4</v>
      </c>
      <c r="E12" s="42">
        <v>5</v>
      </c>
      <c r="F12" s="42">
        <v>6</v>
      </c>
      <c r="G12" s="42">
        <v>7</v>
      </c>
      <c r="H12" s="42">
        <v>8</v>
      </c>
      <c r="I12" s="42">
        <v>9</v>
      </c>
      <c r="J12" s="42">
        <v>10</v>
      </c>
      <c r="K12" s="42">
        <v>11</v>
      </c>
      <c r="L12" s="42">
        <v>12</v>
      </c>
    </row>
    <row r="13" spans="1:13" ht="38.25">
      <c r="A13" s="57" t="s">
        <v>115</v>
      </c>
      <c r="B13" s="58" t="s">
        <v>116</v>
      </c>
      <c r="C13" s="59" t="s">
        <v>16</v>
      </c>
      <c r="D13" s="105">
        <f>D14+D15</f>
        <v>24582297.670000002</v>
      </c>
      <c r="E13" s="105">
        <f>E14+E15</f>
        <v>22439192.900000002</v>
      </c>
      <c r="F13" s="105">
        <f t="shared" ref="F13:L13" si="0">F14+F15</f>
        <v>22809576.049999997</v>
      </c>
      <c r="G13" s="57">
        <f t="shared" si="0"/>
        <v>0</v>
      </c>
      <c r="H13" s="57">
        <f t="shared" si="0"/>
        <v>0</v>
      </c>
      <c r="I13" s="57">
        <f t="shared" si="0"/>
        <v>0</v>
      </c>
      <c r="J13" s="105">
        <f t="shared" si="0"/>
        <v>24582297.670000002</v>
      </c>
      <c r="K13" s="105">
        <f t="shared" si="0"/>
        <v>22439192.900000002</v>
      </c>
      <c r="L13" s="105">
        <f t="shared" si="0"/>
        <v>22809576.049999997</v>
      </c>
    </row>
    <row r="14" spans="1:13" ht="51">
      <c r="A14" s="43" t="s">
        <v>117</v>
      </c>
      <c r="B14" s="42">
        <v>1001</v>
      </c>
      <c r="C14" s="42" t="s">
        <v>16</v>
      </c>
      <c r="D14" s="43">
        <f>G14+J14</f>
        <v>0</v>
      </c>
      <c r="E14" s="43">
        <f>H14+K14</f>
        <v>0</v>
      </c>
      <c r="F14" s="43">
        <v>0</v>
      </c>
      <c r="G14" s="43"/>
      <c r="H14" s="43"/>
      <c r="I14" s="43"/>
      <c r="J14" s="43"/>
      <c r="K14" s="73"/>
      <c r="L14" s="73"/>
    </row>
    <row r="15" spans="1:13" ht="38.25">
      <c r="A15" s="43" t="s">
        <v>118</v>
      </c>
      <c r="B15" s="42">
        <v>2001</v>
      </c>
      <c r="C15" s="43">
        <v>2018</v>
      </c>
      <c r="D15" s="73">
        <f>'2018'!H79</f>
        <v>24582297.670000002</v>
      </c>
      <c r="E15" s="73">
        <f>'2019'!H75</f>
        <v>22439192.900000002</v>
      </c>
      <c r="F15" s="73">
        <f>'2020'!H75</f>
        <v>22809576.049999997</v>
      </c>
      <c r="G15" s="43"/>
      <c r="H15" s="43"/>
      <c r="I15" s="43"/>
      <c r="J15" s="73">
        <f>D15</f>
        <v>24582297.670000002</v>
      </c>
      <c r="K15" s="73">
        <f>E15</f>
        <v>22439192.900000002</v>
      </c>
      <c r="L15" s="73">
        <f>F15</f>
        <v>22809576.049999997</v>
      </c>
    </row>
    <row r="16" spans="1:13" ht="6.75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7" ht="6.6" customHeight="1"/>
    <row r="18" spans="1:7" ht="5.45" customHeight="1"/>
    <row r="19" spans="1:7">
      <c r="A19" s="238" t="s">
        <v>145</v>
      </c>
      <c r="B19" s="238"/>
      <c r="C19" s="238"/>
      <c r="D19" s="238"/>
      <c r="E19" s="39"/>
      <c r="F19" s="76" t="s">
        <v>146</v>
      </c>
    </row>
    <row r="20" spans="1:7" ht="8.4499999999999993" customHeight="1">
      <c r="A20" s="17"/>
      <c r="B20" s="17"/>
      <c r="E20" s="149" t="s">
        <v>10</v>
      </c>
      <c r="F20" s="239" t="s">
        <v>41</v>
      </c>
      <c r="G20" s="239"/>
    </row>
    <row r="21" spans="1:7">
      <c r="A21" s="17" t="s">
        <v>42</v>
      </c>
      <c r="B21" s="17"/>
      <c r="E21" s="40"/>
      <c r="F21" s="77" t="s">
        <v>173</v>
      </c>
    </row>
    <row r="22" spans="1:7" ht="6" customHeight="1">
      <c r="A22" s="17"/>
      <c r="B22" s="17"/>
      <c r="E22" s="149" t="s">
        <v>10</v>
      </c>
      <c r="F22" s="239" t="s">
        <v>41</v>
      </c>
      <c r="G22" s="239"/>
    </row>
    <row r="23" spans="1:7" ht="8.25" customHeight="1">
      <c r="A23" s="17"/>
      <c r="B23" s="17"/>
      <c r="E23" s="40"/>
      <c r="F23" s="40"/>
    </row>
    <row r="24" spans="1:7" ht="10.15" customHeight="1">
      <c r="A24" s="17"/>
      <c r="B24" s="17"/>
      <c r="E24" s="149"/>
      <c r="F24" s="239"/>
      <c r="G24" s="239"/>
    </row>
    <row r="25" spans="1:7">
      <c r="A25" s="17"/>
      <c r="B25" s="17"/>
    </row>
  </sheetData>
  <mergeCells count="16">
    <mergeCell ref="F24:G24"/>
    <mergeCell ref="A2:L2"/>
    <mergeCell ref="A4:L4"/>
    <mergeCell ref="A5:L5"/>
    <mergeCell ref="A6:L6"/>
    <mergeCell ref="A8:A11"/>
    <mergeCell ref="B8:B11"/>
    <mergeCell ref="C8:C11"/>
    <mergeCell ref="D8:L8"/>
    <mergeCell ref="D9:F10"/>
    <mergeCell ref="G9:L9"/>
    <mergeCell ref="G10:I10"/>
    <mergeCell ref="J10:L10"/>
    <mergeCell ref="A19:D19"/>
    <mergeCell ref="F20:G20"/>
    <mergeCell ref="F22:G22"/>
  </mergeCells>
  <phoneticPr fontId="44" type="noConversion"/>
  <hyperlinks>
    <hyperlink ref="G10" r:id="rId1" tooltip="Федеральный закон от 05.04.2013 N 44-ФЗ (ред. от 03.07.2016) &quot;О контрактной системе в сфере закупок товаров, работ, услуг для обеспечения государственных и муниципальных нужд&quot; (с изм. и доп., вступ. в силу с 01.09.2016)_x000b_{КонсультантПлюс}" display="consultantplus://offline/ref=A838EAF4F13EB3117D883A28E84608CF8C3C208F02DA1F61ECDEC10141I1w4K"/>
    <hyperlink ref="J10" r:id="rId2" tooltip="Федеральный закон от 18.07.2011 N 223-ФЗ (ред. от 03.07.2016) &quot;О закупках товаров, работ, услуг отдельными видами юридических лиц&quot;_x000b_{КонсультантПлюс}" display="consultantplus://offline/ref=A838EAF4F13EB3117D883A28E84608CF8C3C208805DC1F61ECDEC10141I1w4K"/>
  </hyperlinks>
  <pageMargins left="0.27559055118110237" right="0.15748031496062992" top="0.28999999999999998" bottom="0.26" header="0.17" footer="0.16"/>
  <pageSetup paperSize="9" scale="89" orientation="landscape"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2:E21"/>
  <sheetViews>
    <sheetView topLeftCell="A7" workbookViewId="0">
      <selection activeCell="C19" sqref="C19"/>
    </sheetView>
  </sheetViews>
  <sheetFormatPr defaultRowHeight="12.75"/>
  <cols>
    <col min="1" max="1" width="41.42578125" customWidth="1"/>
    <col min="3" max="3" width="22" customWidth="1"/>
  </cols>
  <sheetData>
    <row r="2" spans="1:5" ht="18">
      <c r="A2" s="218" t="s">
        <v>119</v>
      </c>
      <c r="B2" s="218"/>
      <c r="C2" s="218"/>
      <c r="D2" s="218"/>
      <c r="E2" s="218"/>
    </row>
    <row r="3" spans="1:5" ht="18">
      <c r="A3" s="60"/>
      <c r="B3" s="44"/>
      <c r="C3" s="44"/>
    </row>
    <row r="4" spans="1:5" ht="18">
      <c r="A4" s="219" t="s">
        <v>120</v>
      </c>
      <c r="B4" s="219"/>
      <c r="C4" s="219"/>
    </row>
    <row r="5" spans="1:5" ht="18">
      <c r="A5" s="60"/>
      <c r="B5" s="44"/>
      <c r="C5" s="44"/>
    </row>
    <row r="6" spans="1:5" ht="25.5">
      <c r="A6" s="42" t="s">
        <v>37</v>
      </c>
      <c r="B6" s="42" t="s">
        <v>71</v>
      </c>
      <c r="C6" s="42" t="s">
        <v>121</v>
      </c>
    </row>
    <row r="7" spans="1:5">
      <c r="A7" s="42">
        <v>1</v>
      </c>
      <c r="B7" s="42">
        <v>2</v>
      </c>
      <c r="C7" s="42">
        <v>3</v>
      </c>
    </row>
    <row r="8" spans="1:5">
      <c r="A8" s="43" t="s">
        <v>122</v>
      </c>
      <c r="B8" s="61" t="s">
        <v>123</v>
      </c>
      <c r="C8" s="42" t="s">
        <v>156</v>
      </c>
    </row>
    <row r="9" spans="1:5" ht="63.75">
      <c r="A9" s="62" t="s">
        <v>124</v>
      </c>
      <c r="B9" s="61" t="s">
        <v>125</v>
      </c>
      <c r="C9" s="42" t="s">
        <v>156</v>
      </c>
    </row>
    <row r="10" spans="1:5" ht="25.5">
      <c r="A10" s="43" t="s">
        <v>126</v>
      </c>
      <c r="B10" s="61" t="s">
        <v>127</v>
      </c>
      <c r="C10" s="42" t="s">
        <v>156</v>
      </c>
    </row>
    <row r="14" spans="1:5">
      <c r="A14" s="17" t="s">
        <v>214</v>
      </c>
      <c r="B14" s="17"/>
      <c r="C14" s="39"/>
      <c r="D14" s="39" t="s">
        <v>146</v>
      </c>
    </row>
    <row r="15" spans="1:5">
      <c r="A15" s="17"/>
      <c r="B15" s="17"/>
      <c r="C15" s="63" t="s">
        <v>10</v>
      </c>
      <c r="D15" s="241" t="s">
        <v>41</v>
      </c>
      <c r="E15" s="241"/>
    </row>
    <row r="16" spans="1:5">
      <c r="A16" s="17" t="s">
        <v>42</v>
      </c>
      <c r="B16" s="17"/>
      <c r="C16" s="77"/>
      <c r="D16" s="77" t="s">
        <v>179</v>
      </c>
      <c r="E16" s="17"/>
    </row>
    <row r="17" spans="1:5">
      <c r="A17" s="17"/>
      <c r="B17" s="17"/>
      <c r="C17" s="63" t="s">
        <v>10</v>
      </c>
      <c r="D17" s="241" t="s">
        <v>41</v>
      </c>
      <c r="E17" s="241"/>
    </row>
    <row r="18" spans="1:5" s="87" customFormat="1">
      <c r="A18" s="29"/>
      <c r="B18" s="29"/>
      <c r="C18" s="159"/>
      <c r="D18" s="159"/>
      <c r="E18" s="160"/>
    </row>
    <row r="19" spans="1:5">
      <c r="A19" s="17"/>
      <c r="B19" s="17"/>
      <c r="C19" s="63"/>
      <c r="D19" s="241"/>
      <c r="E19" s="241"/>
    </row>
    <row r="20" spans="1:5">
      <c r="A20" s="17"/>
      <c r="B20" s="17"/>
    </row>
    <row r="21" spans="1:5">
      <c r="A21" s="17"/>
      <c r="B21" s="17"/>
    </row>
  </sheetData>
  <mergeCells count="5">
    <mergeCell ref="D19:E19"/>
    <mergeCell ref="A2:E2"/>
    <mergeCell ref="A4:C4"/>
    <mergeCell ref="D15:E15"/>
    <mergeCell ref="D17:E17"/>
  </mergeCells>
  <phoneticPr fontId="44" type="noConversion"/>
  <pageMargins left="0.4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62"/>
  <sheetViews>
    <sheetView workbookViewId="0">
      <selection activeCell="E11" sqref="E11"/>
    </sheetView>
  </sheetViews>
  <sheetFormatPr defaultRowHeight="12.75"/>
  <cols>
    <col min="1" max="1" width="41.5703125" customWidth="1"/>
    <col min="2" max="2" width="6.7109375" customWidth="1"/>
    <col min="6" max="6" width="11.140625" customWidth="1"/>
    <col min="7" max="7" width="18.28515625" customWidth="1"/>
    <col min="8" max="9" width="11.28515625" customWidth="1"/>
    <col min="12" max="12" width="11.5703125" customWidth="1"/>
  </cols>
  <sheetData>
    <row r="1" spans="1:13" ht="26.45" customHeight="1">
      <c r="A1" s="98" t="s">
        <v>137</v>
      </c>
      <c r="B1" s="97"/>
      <c r="C1" s="101">
        <v>244</v>
      </c>
      <c r="D1" s="102">
        <v>340</v>
      </c>
      <c r="E1" s="102">
        <v>0</v>
      </c>
      <c r="F1" s="101" t="s">
        <v>170</v>
      </c>
      <c r="G1" s="95" t="s">
        <v>171</v>
      </c>
      <c r="H1" s="79">
        <f>I1+J1+K1+L1</f>
        <v>3931151.6400000006</v>
      </c>
      <c r="I1" s="79">
        <f>I3+I4+I5+I6+I7+I8+I9+I10+I11+I12+I13</f>
        <v>2703949.9500000007</v>
      </c>
      <c r="J1" s="79">
        <f>J3+J4+J5+J6+J7+J8+J9+J10+J11+J12+J13</f>
        <v>0</v>
      </c>
      <c r="K1" s="79">
        <f>K3+K4+K5+K6+K7+K8+K9+K10+K11+K12+K13</f>
        <v>0</v>
      </c>
      <c r="L1" s="79">
        <f>L3+L4+L5+L6+L7+L8+L9+L10+L11+L12+L13</f>
        <v>1227201.6900000002</v>
      </c>
      <c r="M1" s="107">
        <f>M3+M4+M5+M6</f>
        <v>0</v>
      </c>
    </row>
    <row r="2" spans="1:13">
      <c r="A2" s="71"/>
      <c r="B2" s="97"/>
      <c r="C2" s="97"/>
      <c r="D2" s="97"/>
      <c r="E2" s="97"/>
      <c r="F2" s="97"/>
      <c r="G2" s="94"/>
      <c r="H2" s="79"/>
      <c r="I2" s="71"/>
      <c r="J2" s="80"/>
      <c r="K2" s="80"/>
      <c r="L2" s="80"/>
      <c r="M2" s="86"/>
    </row>
    <row r="3" spans="1:13" ht="25.5">
      <c r="A3" s="71" t="s">
        <v>137</v>
      </c>
      <c r="B3" s="97"/>
      <c r="C3" s="97">
        <v>244</v>
      </c>
      <c r="D3" s="100">
        <v>340</v>
      </c>
      <c r="E3" s="100">
        <v>8</v>
      </c>
      <c r="F3" s="127">
        <v>285000300</v>
      </c>
      <c r="G3" s="94" t="s">
        <v>167</v>
      </c>
      <c r="H3" s="79">
        <f t="shared" ref="H3:H30" si="0">I3+J3+K3+L3</f>
        <v>225654.63</v>
      </c>
      <c r="I3" s="71">
        <v>225654.63</v>
      </c>
      <c r="J3" s="80"/>
      <c r="K3" s="80"/>
      <c r="L3" s="80">
        <f>M3</f>
        <v>0</v>
      </c>
      <c r="M3" s="86"/>
    </row>
    <row r="4" spans="1:13" ht="25.5">
      <c r="A4" s="71" t="s">
        <v>137</v>
      </c>
      <c r="B4" s="97"/>
      <c r="C4" s="97">
        <v>244</v>
      </c>
      <c r="D4" s="100">
        <v>340</v>
      </c>
      <c r="E4" s="100">
        <v>8</v>
      </c>
      <c r="F4" s="127">
        <v>285000300</v>
      </c>
      <c r="G4" s="94" t="s">
        <v>161</v>
      </c>
      <c r="H4" s="79">
        <f t="shared" si="0"/>
        <v>18332.2</v>
      </c>
      <c r="I4" s="80">
        <v>18332.2</v>
      </c>
      <c r="J4" s="80"/>
      <c r="K4" s="80"/>
      <c r="L4" s="80">
        <f>M4</f>
        <v>0</v>
      </c>
      <c r="M4" s="86"/>
    </row>
    <row r="5" spans="1:13" ht="25.5">
      <c r="A5" s="71" t="s">
        <v>137</v>
      </c>
      <c r="B5" s="97"/>
      <c r="C5" s="97">
        <v>244</v>
      </c>
      <c r="D5" s="100">
        <v>340</v>
      </c>
      <c r="E5" s="100">
        <v>8</v>
      </c>
      <c r="F5" s="127">
        <v>285000300</v>
      </c>
      <c r="G5" s="94" t="s">
        <v>163</v>
      </c>
      <c r="H5" s="79">
        <f t="shared" si="0"/>
        <v>300440.28000000003</v>
      </c>
      <c r="I5" s="71">
        <v>300440.28000000003</v>
      </c>
      <c r="J5" s="80"/>
      <c r="K5" s="80"/>
      <c r="L5" s="80">
        <f>M5</f>
        <v>0</v>
      </c>
      <c r="M5" s="86"/>
    </row>
    <row r="6" spans="1:13" ht="25.5">
      <c r="A6" s="71" t="s">
        <v>137</v>
      </c>
      <c r="B6" s="97"/>
      <c r="C6" s="97">
        <v>244</v>
      </c>
      <c r="D6" s="100">
        <v>340</v>
      </c>
      <c r="E6" s="100">
        <v>8</v>
      </c>
      <c r="F6" s="127">
        <v>285000300</v>
      </c>
      <c r="G6" s="94" t="s">
        <v>164</v>
      </c>
      <c r="H6" s="79">
        <f t="shared" si="0"/>
        <v>1806540.54</v>
      </c>
      <c r="I6" s="71">
        <v>1806540.54</v>
      </c>
      <c r="J6" s="80"/>
      <c r="K6" s="80"/>
      <c r="L6" s="80">
        <f>M6</f>
        <v>0</v>
      </c>
      <c r="M6" s="86"/>
    </row>
    <row r="7" spans="1:13" ht="25.5">
      <c r="A7" s="71" t="s">
        <v>137</v>
      </c>
      <c r="B7" s="97"/>
      <c r="C7" s="97">
        <v>244</v>
      </c>
      <c r="D7" s="100">
        <v>340</v>
      </c>
      <c r="E7" s="100">
        <v>8</v>
      </c>
      <c r="F7" s="127">
        <v>285000200</v>
      </c>
      <c r="G7" s="123" t="s">
        <v>169</v>
      </c>
      <c r="H7" s="79">
        <f t="shared" si="0"/>
        <v>979543.8</v>
      </c>
      <c r="I7" s="71"/>
      <c r="J7" s="80"/>
      <c r="K7" s="80"/>
      <c r="L7" s="80">
        <v>979543.8</v>
      </c>
      <c r="M7" s="86"/>
    </row>
    <row r="8" spans="1:13" ht="26.45" customHeight="1">
      <c r="A8" s="71" t="s">
        <v>137</v>
      </c>
      <c r="B8" s="97"/>
      <c r="C8" s="97">
        <v>244</v>
      </c>
      <c r="D8" s="100">
        <v>340</v>
      </c>
      <c r="E8" s="100">
        <v>8</v>
      </c>
      <c r="F8" s="127">
        <v>285000310</v>
      </c>
      <c r="G8" s="124" t="s">
        <v>163</v>
      </c>
      <c r="H8" s="79">
        <f t="shared" si="0"/>
        <v>12608.409999999974</v>
      </c>
      <c r="I8" s="80">
        <f>189267.3-176658.89</f>
        <v>12608.409999999974</v>
      </c>
      <c r="J8" s="80"/>
      <c r="K8" s="80"/>
      <c r="L8" s="80"/>
      <c r="M8" s="86"/>
    </row>
    <row r="9" spans="1:13" ht="26.45" customHeight="1">
      <c r="A9" s="71" t="s">
        <v>137</v>
      </c>
      <c r="B9" s="97"/>
      <c r="C9" s="97">
        <v>244</v>
      </c>
      <c r="D9" s="100">
        <v>340</v>
      </c>
      <c r="E9" s="100">
        <v>8</v>
      </c>
      <c r="F9" s="127">
        <v>285000310</v>
      </c>
      <c r="G9" s="124" t="s">
        <v>164</v>
      </c>
      <c r="H9" s="79">
        <f t="shared" si="0"/>
        <v>340373.89</v>
      </c>
      <c r="I9" s="80">
        <f>163715+176658.89</f>
        <v>340373.89</v>
      </c>
      <c r="J9" s="80"/>
      <c r="K9" s="80"/>
      <c r="L9" s="80"/>
      <c r="M9" s="86"/>
    </row>
    <row r="10" spans="1:13" ht="26.45" customHeight="1">
      <c r="A10" s="71" t="s">
        <v>137</v>
      </c>
      <c r="B10" s="97"/>
      <c r="C10" s="97">
        <v>244</v>
      </c>
      <c r="D10" s="100">
        <v>340</v>
      </c>
      <c r="E10" s="100">
        <v>8</v>
      </c>
      <c r="F10" s="127">
        <v>285000200</v>
      </c>
      <c r="G10" s="125" t="s">
        <v>165</v>
      </c>
      <c r="H10" s="79">
        <f t="shared" si="0"/>
        <v>22224.240000000002</v>
      </c>
      <c r="I10" s="80"/>
      <c r="J10" s="80"/>
      <c r="K10" s="80"/>
      <c r="L10" s="80">
        <v>22224.240000000002</v>
      </c>
      <c r="M10" s="86"/>
    </row>
    <row r="11" spans="1:13" ht="25.5">
      <c r="A11" s="71" t="s">
        <v>137</v>
      </c>
      <c r="B11" s="97"/>
      <c r="C11" s="97">
        <v>244</v>
      </c>
      <c r="D11" s="100">
        <v>340</v>
      </c>
      <c r="E11" s="100">
        <v>8</v>
      </c>
      <c r="F11" s="127">
        <v>285000200</v>
      </c>
      <c r="G11" s="125" t="s">
        <v>166</v>
      </c>
      <c r="H11" s="79">
        <f t="shared" si="0"/>
        <v>12690.05</v>
      </c>
      <c r="I11" s="80"/>
      <c r="J11" s="80"/>
      <c r="K11" s="80"/>
      <c r="L11" s="80">
        <v>12690.05</v>
      </c>
      <c r="M11" s="86"/>
    </row>
    <row r="12" spans="1:13" ht="13.15" customHeight="1">
      <c r="A12" s="71" t="s">
        <v>137</v>
      </c>
      <c r="B12" s="97"/>
      <c r="C12" s="97">
        <v>244</v>
      </c>
      <c r="D12" s="100">
        <v>340</v>
      </c>
      <c r="E12" s="100">
        <v>8</v>
      </c>
      <c r="F12" s="127">
        <v>285000210</v>
      </c>
      <c r="G12" s="125" t="s">
        <v>169</v>
      </c>
      <c r="H12" s="79">
        <f t="shared" si="0"/>
        <v>207743.6</v>
      </c>
      <c r="I12" s="80"/>
      <c r="J12" s="80"/>
      <c r="K12" s="80"/>
      <c r="L12" s="80">
        <v>207743.6</v>
      </c>
      <c r="M12" s="86"/>
    </row>
    <row r="13" spans="1:13" ht="25.5">
      <c r="A13" s="71" t="s">
        <v>137</v>
      </c>
      <c r="B13" s="97"/>
      <c r="C13" s="97">
        <v>244</v>
      </c>
      <c r="D13" s="100">
        <v>340</v>
      </c>
      <c r="E13" s="100">
        <v>8</v>
      </c>
      <c r="F13" s="127">
        <v>285000210</v>
      </c>
      <c r="G13" s="125" t="s">
        <v>166</v>
      </c>
      <c r="H13" s="79">
        <f t="shared" si="0"/>
        <v>5000</v>
      </c>
      <c r="I13" s="80"/>
      <c r="J13" s="80"/>
      <c r="K13" s="80"/>
      <c r="L13" s="80">
        <v>5000</v>
      </c>
      <c r="M13" s="86"/>
    </row>
    <row r="14" spans="1:13" ht="7.15" customHeight="1">
      <c r="A14" s="71"/>
      <c r="B14" s="97"/>
      <c r="C14" s="97"/>
      <c r="D14" s="100"/>
      <c r="E14" s="100"/>
      <c r="F14" s="127"/>
      <c r="G14" s="125"/>
      <c r="H14" s="79"/>
      <c r="I14" s="80"/>
      <c r="J14" s="80"/>
      <c r="K14" s="80"/>
      <c r="L14" s="80"/>
      <c r="M14" s="86"/>
    </row>
    <row r="15" spans="1:13" ht="13.9" customHeight="1">
      <c r="A15" s="98" t="s">
        <v>96</v>
      </c>
      <c r="B15" s="101">
        <v>300</v>
      </c>
      <c r="C15" s="101" t="s">
        <v>16</v>
      </c>
      <c r="D15" s="101"/>
      <c r="E15" s="101"/>
      <c r="F15" s="101"/>
      <c r="G15" s="112"/>
      <c r="H15" s="98">
        <f t="shared" si="0"/>
        <v>0</v>
      </c>
      <c r="I15" s="98"/>
      <c r="J15" s="79"/>
      <c r="K15" s="79"/>
      <c r="L15" s="79"/>
      <c r="M15" s="107"/>
    </row>
    <row r="16" spans="1:13" ht="13.9" customHeight="1">
      <c r="A16" s="71" t="s">
        <v>97</v>
      </c>
      <c r="B16" s="97">
        <v>310</v>
      </c>
      <c r="C16" s="71"/>
      <c r="D16" s="71"/>
      <c r="E16" s="71"/>
      <c r="F16" s="97"/>
      <c r="G16" s="104"/>
      <c r="H16" s="98">
        <f t="shared" si="0"/>
        <v>0</v>
      </c>
      <c r="I16" s="71"/>
      <c r="J16" s="80"/>
      <c r="K16" s="80"/>
      <c r="L16" s="80"/>
      <c r="M16" s="86"/>
    </row>
    <row r="17" spans="1:13">
      <c r="A17" s="71" t="s">
        <v>98</v>
      </c>
      <c r="B17" s="97">
        <v>320</v>
      </c>
      <c r="C17" s="71"/>
      <c r="D17" s="71"/>
      <c r="E17" s="71"/>
      <c r="F17" s="97"/>
      <c r="G17" s="104"/>
      <c r="H17" s="98">
        <f t="shared" si="0"/>
        <v>0</v>
      </c>
      <c r="I17" s="71"/>
      <c r="J17" s="80"/>
      <c r="K17" s="80"/>
      <c r="L17" s="80"/>
      <c r="M17" s="86"/>
    </row>
    <row r="18" spans="1:13" ht="13.9" customHeight="1">
      <c r="A18" s="98" t="s">
        <v>99</v>
      </c>
      <c r="B18" s="101">
        <v>400</v>
      </c>
      <c r="C18" s="98"/>
      <c r="D18" s="98"/>
      <c r="E18" s="98"/>
      <c r="F18" s="101"/>
      <c r="G18" s="113"/>
      <c r="H18" s="98">
        <f t="shared" si="0"/>
        <v>0</v>
      </c>
      <c r="I18" s="98"/>
      <c r="J18" s="79"/>
      <c r="K18" s="79"/>
      <c r="L18" s="79"/>
      <c r="M18" s="107"/>
    </row>
    <row r="19" spans="1:13" ht="13.9" customHeight="1">
      <c r="A19" s="71" t="s">
        <v>100</v>
      </c>
      <c r="B19" s="97">
        <v>410</v>
      </c>
      <c r="C19" s="71"/>
      <c r="D19" s="71"/>
      <c r="E19" s="71"/>
      <c r="F19" s="97"/>
      <c r="G19" s="104"/>
      <c r="H19" s="98">
        <f t="shared" si="0"/>
        <v>0</v>
      </c>
      <c r="I19" s="71"/>
      <c r="J19" s="80"/>
      <c r="K19" s="80"/>
      <c r="L19" s="80"/>
      <c r="M19" s="86"/>
    </row>
    <row r="20" spans="1:13">
      <c r="A20" s="71" t="s">
        <v>101</v>
      </c>
      <c r="B20" s="97">
        <v>420</v>
      </c>
      <c r="C20" s="71"/>
      <c r="D20" s="71"/>
      <c r="E20" s="71"/>
      <c r="F20" s="97"/>
      <c r="G20" s="104"/>
      <c r="H20" s="98">
        <f t="shared" si="0"/>
        <v>0</v>
      </c>
      <c r="I20" s="71"/>
      <c r="J20" s="80"/>
      <c r="K20" s="80"/>
      <c r="L20" s="80"/>
      <c r="M20" s="86"/>
    </row>
    <row r="21" spans="1:13" ht="13.9" customHeight="1">
      <c r="A21" s="98" t="s">
        <v>38</v>
      </c>
      <c r="B21" s="101">
        <v>500</v>
      </c>
      <c r="C21" s="101" t="s">
        <v>16</v>
      </c>
      <c r="D21" s="101"/>
      <c r="E21" s="101">
        <v>0</v>
      </c>
      <c r="F21" s="101" t="s">
        <v>170</v>
      </c>
      <c r="G21" s="95" t="s">
        <v>171</v>
      </c>
      <c r="H21" s="98">
        <f>I21+J21+K21+L21</f>
        <v>1758002.47</v>
      </c>
      <c r="I21" s="79">
        <f>I22++I23+I24+I25+I26+I27+I28+I29</f>
        <v>1461542.27</v>
      </c>
      <c r="J21" s="79">
        <f>J22++J23+J24+J25+J26+J27+J28+J29</f>
        <v>0</v>
      </c>
      <c r="K21" s="79">
        <f>K22++K23+K24+K25+K26+K27+K28+K29</f>
        <v>0</v>
      </c>
      <c r="L21" s="79">
        <f>L22++L23+L24+L25+L26+L27+L28+L29</f>
        <v>296460.2</v>
      </c>
      <c r="M21" s="98">
        <f>M22+M27</f>
        <v>0</v>
      </c>
    </row>
    <row r="22" spans="1:13" ht="13.9" customHeight="1">
      <c r="A22" s="71" t="s">
        <v>38</v>
      </c>
      <c r="B22" s="97"/>
      <c r="C22" s="101" t="s">
        <v>16</v>
      </c>
      <c r="D22" s="97">
        <v>130</v>
      </c>
      <c r="E22" s="97">
        <v>8</v>
      </c>
      <c r="F22" s="100">
        <v>285000310</v>
      </c>
      <c r="G22" s="94" t="s">
        <v>161</v>
      </c>
      <c r="H22" s="71">
        <f t="shared" si="0"/>
        <v>165205.59</v>
      </c>
      <c r="I22" s="71">
        <v>165205.59</v>
      </c>
      <c r="J22" s="80"/>
      <c r="K22" s="80"/>
      <c r="L22" s="80"/>
      <c r="M22" s="107"/>
    </row>
    <row r="23" spans="1:13" ht="13.9" customHeight="1">
      <c r="A23" s="71" t="s">
        <v>38</v>
      </c>
      <c r="B23" s="97"/>
      <c r="C23" s="101" t="s">
        <v>156</v>
      </c>
      <c r="D23" s="97">
        <v>130</v>
      </c>
      <c r="E23" s="97">
        <v>8</v>
      </c>
      <c r="F23" s="100">
        <v>285000310</v>
      </c>
      <c r="G23" s="94" t="s">
        <v>162</v>
      </c>
      <c r="H23" s="80">
        <f t="shared" si="0"/>
        <v>336195.39</v>
      </c>
      <c r="I23" s="71">
        <v>336195.39</v>
      </c>
      <c r="J23" s="80"/>
      <c r="K23" s="80"/>
      <c r="L23" s="80"/>
      <c r="M23" s="107"/>
    </row>
    <row r="24" spans="1:13" ht="13.9" customHeight="1">
      <c r="A24" s="71" t="s">
        <v>38</v>
      </c>
      <c r="B24" s="97"/>
      <c r="C24" s="101" t="s">
        <v>156</v>
      </c>
      <c r="D24" s="97">
        <v>130</v>
      </c>
      <c r="E24" s="97">
        <v>8</v>
      </c>
      <c r="F24" s="100">
        <v>285000310</v>
      </c>
      <c r="G24" s="94" t="s">
        <v>164</v>
      </c>
      <c r="H24" s="80">
        <f t="shared" si="0"/>
        <v>429293.96</v>
      </c>
      <c r="I24" s="71">
        <f>393326.45+35967.51</f>
        <v>429293.96</v>
      </c>
      <c r="J24" s="80"/>
      <c r="K24" s="80"/>
      <c r="L24" s="80"/>
      <c r="M24" s="107"/>
    </row>
    <row r="25" spans="1:13" ht="13.9" customHeight="1">
      <c r="A25" s="71" t="s">
        <v>38</v>
      </c>
      <c r="B25" s="97"/>
      <c r="C25" s="101" t="s">
        <v>156</v>
      </c>
      <c r="D25" s="97">
        <v>130</v>
      </c>
      <c r="E25" s="97">
        <v>8</v>
      </c>
      <c r="F25" s="100">
        <v>285000310</v>
      </c>
      <c r="G25" s="94" t="s">
        <v>163</v>
      </c>
      <c r="H25" s="80">
        <f t="shared" si="0"/>
        <v>12608.41</v>
      </c>
      <c r="I25" s="71">
        <v>12608.41</v>
      </c>
      <c r="J25" s="80"/>
      <c r="K25" s="80"/>
      <c r="L25" s="80"/>
      <c r="M25" s="107"/>
    </row>
    <row r="26" spans="1:13" ht="13.9" customHeight="1">
      <c r="A26" s="71" t="s">
        <v>38</v>
      </c>
      <c r="B26" s="97"/>
      <c r="C26" s="101" t="s">
        <v>156</v>
      </c>
      <c r="D26" s="97">
        <v>180</v>
      </c>
      <c r="E26" s="97">
        <v>8</v>
      </c>
      <c r="F26" s="100">
        <v>285000310</v>
      </c>
      <c r="G26" s="94" t="s">
        <v>168</v>
      </c>
      <c r="H26" s="80">
        <f t="shared" si="0"/>
        <v>518238.92</v>
      </c>
      <c r="I26" s="71">
        <v>518238.92</v>
      </c>
      <c r="J26" s="80"/>
      <c r="K26" s="80"/>
      <c r="L26" s="80"/>
      <c r="M26" s="107"/>
    </row>
    <row r="27" spans="1:13" ht="13.9" customHeight="1">
      <c r="A27" s="71" t="s">
        <v>38</v>
      </c>
      <c r="B27" s="97"/>
      <c r="C27" s="101" t="s">
        <v>156</v>
      </c>
      <c r="D27" s="97">
        <v>130</v>
      </c>
      <c r="E27" s="97">
        <v>8</v>
      </c>
      <c r="F27" s="100">
        <v>285000210</v>
      </c>
      <c r="G27" s="94" t="s">
        <v>169</v>
      </c>
      <c r="H27" s="80">
        <f t="shared" si="0"/>
        <v>207843.6</v>
      </c>
      <c r="I27" s="71"/>
      <c r="J27" s="80"/>
      <c r="K27" s="80"/>
      <c r="L27" s="80">
        <v>207843.6</v>
      </c>
      <c r="M27" s="107"/>
    </row>
    <row r="28" spans="1:13" ht="13.9" customHeight="1">
      <c r="A28" s="71" t="s">
        <v>38</v>
      </c>
      <c r="B28" s="97"/>
      <c r="C28" s="101" t="s">
        <v>156</v>
      </c>
      <c r="D28" s="97">
        <v>130</v>
      </c>
      <c r="E28" s="97">
        <v>8</v>
      </c>
      <c r="F28" s="100">
        <v>285000210</v>
      </c>
      <c r="G28" s="94" t="s">
        <v>160</v>
      </c>
      <c r="H28" s="80">
        <f t="shared" si="0"/>
        <v>78141.399999999994</v>
      </c>
      <c r="I28" s="71"/>
      <c r="J28" s="80"/>
      <c r="K28" s="80"/>
      <c r="L28" s="80">
        <v>78141.399999999994</v>
      </c>
      <c r="M28" s="107"/>
    </row>
    <row r="29" spans="1:13" ht="13.9" customHeight="1">
      <c r="A29" s="71" t="s">
        <v>38</v>
      </c>
      <c r="B29" s="97"/>
      <c r="C29" s="101" t="s">
        <v>156</v>
      </c>
      <c r="D29" s="97">
        <v>130</v>
      </c>
      <c r="E29" s="97">
        <v>8</v>
      </c>
      <c r="F29" s="100">
        <v>285000210</v>
      </c>
      <c r="G29" s="94" t="s">
        <v>166</v>
      </c>
      <c r="H29" s="80">
        <f t="shared" si="0"/>
        <v>10475.200000000001</v>
      </c>
      <c r="I29" s="71"/>
      <c r="J29" s="80"/>
      <c r="K29" s="80"/>
      <c r="L29" s="80">
        <v>10475.200000000001</v>
      </c>
      <c r="M29" s="107"/>
    </row>
    <row r="30" spans="1:13" ht="13.9" customHeight="1">
      <c r="A30" s="98" t="s">
        <v>45</v>
      </c>
      <c r="B30" s="101">
        <v>600</v>
      </c>
      <c r="C30" s="101" t="s">
        <v>16</v>
      </c>
      <c r="D30" s="101"/>
      <c r="E30" s="101"/>
      <c r="F30" s="101"/>
      <c r="G30" s="112"/>
      <c r="H30" s="98">
        <f t="shared" si="0"/>
        <v>0</v>
      </c>
      <c r="I30" s="98"/>
      <c r="J30" s="79"/>
      <c r="K30" s="79"/>
      <c r="L30" s="79"/>
      <c r="M30" s="107"/>
    </row>
    <row r="31" spans="1:13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</row>
    <row r="32" spans="1:13">
      <c r="A32" s="148" t="s">
        <v>129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</row>
    <row r="33" spans="1:13">
      <c r="A33" s="115" t="s">
        <v>145</v>
      </c>
      <c r="B33" s="115"/>
      <c r="C33" s="114"/>
      <c r="D33" s="114"/>
      <c r="E33" s="114"/>
      <c r="F33" s="114"/>
      <c r="G33" s="114"/>
      <c r="H33" s="116"/>
      <c r="I33" s="117" t="s">
        <v>146</v>
      </c>
      <c r="J33" s="114"/>
      <c r="K33" s="114"/>
      <c r="L33" s="114"/>
      <c r="M33" s="114"/>
    </row>
    <row r="34" spans="1:13" ht="9.6" customHeight="1">
      <c r="A34" s="115"/>
      <c r="B34" s="115"/>
      <c r="C34" s="114"/>
      <c r="D34" s="114"/>
      <c r="E34" s="114"/>
      <c r="F34" s="114"/>
      <c r="G34" s="114"/>
      <c r="H34" s="147" t="s">
        <v>10</v>
      </c>
      <c r="I34" s="234" t="s">
        <v>41</v>
      </c>
      <c r="J34" s="234"/>
      <c r="K34" s="114"/>
      <c r="L34" s="114"/>
      <c r="M34" s="114"/>
    </row>
    <row r="35" spans="1:13">
      <c r="A35" s="115" t="s">
        <v>42</v>
      </c>
      <c r="B35" s="115"/>
      <c r="C35" s="114"/>
      <c r="D35" s="114"/>
      <c r="E35" s="114"/>
      <c r="F35" s="114"/>
      <c r="G35" s="114"/>
      <c r="H35" s="118"/>
      <c r="I35" s="119" t="s">
        <v>147</v>
      </c>
      <c r="J35" s="114"/>
      <c r="K35" s="114"/>
      <c r="L35" s="114"/>
      <c r="M35" s="114"/>
    </row>
    <row r="36" spans="1:13" ht="9" customHeight="1">
      <c r="A36" s="115"/>
      <c r="B36" s="115"/>
      <c r="C36" s="114"/>
      <c r="D36" s="114"/>
      <c r="E36" s="114"/>
      <c r="F36" s="114"/>
      <c r="G36" s="114"/>
      <c r="H36" s="147" t="s">
        <v>10</v>
      </c>
      <c r="I36" s="234" t="s">
        <v>41</v>
      </c>
      <c r="J36" s="234"/>
      <c r="K36" s="114"/>
      <c r="L36" s="114"/>
      <c r="M36" s="114"/>
    </row>
    <row r="37" spans="1:13">
      <c r="A37" s="115" t="s">
        <v>31</v>
      </c>
      <c r="B37" s="115"/>
      <c r="C37" s="114"/>
      <c r="D37" s="114"/>
      <c r="E37" s="114"/>
      <c r="F37" s="114"/>
      <c r="G37" s="114"/>
      <c r="H37" s="118"/>
      <c r="I37" s="118"/>
      <c r="J37" s="114"/>
      <c r="K37" s="114"/>
      <c r="L37" s="114"/>
      <c r="M37" s="114"/>
    </row>
    <row r="38" spans="1:13" ht="12.6" customHeight="1">
      <c r="A38" s="115" t="s">
        <v>144</v>
      </c>
      <c r="B38" s="115" t="s">
        <v>43</v>
      </c>
      <c r="C38" s="114"/>
      <c r="D38" s="114"/>
      <c r="E38" s="114"/>
      <c r="F38" s="114"/>
      <c r="G38" s="114"/>
      <c r="H38" s="146" t="s">
        <v>10</v>
      </c>
      <c r="I38" s="243" t="s">
        <v>41</v>
      </c>
      <c r="J38" s="243"/>
      <c r="K38" s="114"/>
      <c r="L38" s="114"/>
      <c r="M38" s="114"/>
    </row>
    <row r="39" spans="1:13">
      <c r="A39" s="129"/>
      <c r="B39" s="108"/>
      <c r="C39" s="109"/>
      <c r="D39" s="108"/>
      <c r="E39" s="108"/>
      <c r="F39" s="109"/>
      <c r="G39" s="130"/>
      <c r="H39" s="109"/>
      <c r="I39" s="131"/>
      <c r="J39" s="131"/>
      <c r="K39" s="131"/>
      <c r="L39" s="131"/>
      <c r="M39" s="87"/>
    </row>
    <row r="40" spans="1:13">
      <c r="A40" s="129"/>
      <c r="B40" s="108"/>
      <c r="C40" s="108"/>
      <c r="D40" s="132"/>
      <c r="E40" s="133"/>
      <c r="F40" s="122"/>
      <c r="G40" s="130"/>
      <c r="H40" s="109"/>
      <c r="I40" s="131"/>
      <c r="J40" s="131"/>
      <c r="K40" s="131"/>
      <c r="L40" s="131"/>
      <c r="M40" s="87"/>
    </row>
    <row r="41" spans="1:13">
      <c r="A41" s="129"/>
      <c r="B41" s="108"/>
      <c r="C41" s="108"/>
      <c r="D41" s="132"/>
      <c r="E41" s="133"/>
      <c r="F41" s="122"/>
      <c r="G41" s="134"/>
      <c r="H41" s="109"/>
      <c r="I41" s="131"/>
      <c r="J41" s="131"/>
      <c r="K41" s="131"/>
      <c r="L41" s="131"/>
      <c r="M41" s="87"/>
    </row>
    <row r="42" spans="1:13">
      <c r="A42" s="129"/>
      <c r="B42" s="108"/>
      <c r="C42" s="108"/>
      <c r="D42" s="132"/>
      <c r="E42" s="133"/>
      <c r="F42" s="122"/>
      <c r="G42" s="130"/>
      <c r="H42" s="109"/>
      <c r="I42" s="131"/>
      <c r="J42" s="131"/>
      <c r="K42" s="131"/>
      <c r="L42" s="131"/>
      <c r="M42" s="87"/>
    </row>
    <row r="43" spans="1:13">
      <c r="A43" s="129"/>
      <c r="B43" s="108"/>
      <c r="C43" s="108"/>
      <c r="D43" s="132"/>
      <c r="E43" s="133"/>
      <c r="F43" s="122"/>
      <c r="G43" s="134"/>
      <c r="H43" s="131"/>
      <c r="I43" s="131"/>
      <c r="J43" s="131"/>
      <c r="K43" s="131"/>
      <c r="L43" s="131"/>
      <c r="M43" s="87"/>
    </row>
    <row r="44" spans="1:13">
      <c r="A44" s="129"/>
      <c r="B44" s="108"/>
      <c r="C44" s="108"/>
      <c r="D44" s="132"/>
      <c r="E44" s="133"/>
      <c r="F44" s="122"/>
      <c r="G44" s="134"/>
      <c r="H44" s="131"/>
      <c r="I44" s="131"/>
      <c r="J44" s="131"/>
      <c r="K44" s="131"/>
      <c r="L44" s="131"/>
      <c r="M44" s="87"/>
    </row>
    <row r="45" spans="1:13">
      <c r="A45" s="129"/>
      <c r="B45" s="108"/>
      <c r="C45" s="108"/>
      <c r="D45" s="132"/>
      <c r="E45" s="133"/>
      <c r="F45" s="122"/>
      <c r="G45" s="134"/>
      <c r="H45" s="131"/>
      <c r="I45" s="131"/>
      <c r="J45" s="131"/>
      <c r="K45" s="131"/>
      <c r="L45" s="131"/>
      <c r="M45" s="87"/>
    </row>
    <row r="46" spans="1:13">
      <c r="A46" s="129"/>
      <c r="B46" s="108"/>
      <c r="C46" s="108"/>
      <c r="D46" s="132"/>
      <c r="E46" s="133"/>
      <c r="F46" s="122"/>
      <c r="G46" s="134"/>
      <c r="H46" s="131"/>
      <c r="I46" s="131"/>
      <c r="J46" s="131"/>
      <c r="K46" s="131"/>
      <c r="L46" s="131"/>
      <c r="M46" s="87"/>
    </row>
    <row r="47" spans="1:13">
      <c r="A47" s="129"/>
      <c r="B47" s="108"/>
      <c r="C47" s="108"/>
      <c r="D47" s="132"/>
      <c r="E47" s="133"/>
      <c r="F47" s="122"/>
      <c r="G47" s="134"/>
      <c r="H47" s="131"/>
      <c r="I47" s="131"/>
      <c r="J47" s="131"/>
      <c r="K47" s="131"/>
      <c r="L47" s="131"/>
      <c r="M47" s="87"/>
    </row>
    <row r="48" spans="1:13">
      <c r="A48" s="129"/>
      <c r="B48" s="108"/>
      <c r="C48" s="108"/>
      <c r="D48" s="132"/>
      <c r="E48" s="133"/>
      <c r="F48" s="122"/>
      <c r="G48" s="134"/>
      <c r="H48" s="131"/>
      <c r="I48" s="131"/>
      <c r="J48" s="131"/>
      <c r="K48" s="131"/>
      <c r="L48" s="131"/>
      <c r="M48" s="87"/>
    </row>
    <row r="49" spans="1:13">
      <c r="A49" s="129"/>
      <c r="B49" s="108"/>
      <c r="C49" s="135"/>
      <c r="D49" s="136"/>
      <c r="E49" s="137"/>
      <c r="F49" s="122"/>
      <c r="G49" s="134"/>
      <c r="H49" s="134"/>
      <c r="I49" s="134"/>
      <c r="J49" s="134"/>
      <c r="K49" s="134"/>
      <c r="L49" s="131"/>
      <c r="M49" s="87"/>
    </row>
    <row r="50" spans="1:13">
      <c r="A50" s="129"/>
      <c r="B50" s="108"/>
      <c r="C50" s="108"/>
      <c r="D50" s="132"/>
      <c r="E50" s="138"/>
      <c r="F50" s="122"/>
      <c r="G50" s="134"/>
      <c r="H50" s="131"/>
      <c r="I50" s="131"/>
      <c r="J50" s="131"/>
      <c r="K50" s="131"/>
      <c r="L50" s="131"/>
      <c r="M50" s="87"/>
    </row>
    <row r="51" spans="1:13">
      <c r="A51" s="129"/>
      <c r="B51" s="108"/>
      <c r="C51" s="108"/>
      <c r="D51" s="132"/>
      <c r="E51" s="133"/>
      <c r="F51" s="122"/>
      <c r="G51" s="134"/>
      <c r="H51" s="131"/>
      <c r="I51" s="131"/>
      <c r="J51" s="131"/>
      <c r="K51" s="131"/>
      <c r="L51" s="131"/>
      <c r="M51" s="87"/>
    </row>
    <row r="52" spans="1:13">
      <c r="A52" s="129"/>
      <c r="B52" s="108"/>
      <c r="C52" s="108"/>
      <c r="D52" s="132"/>
      <c r="E52" s="138"/>
      <c r="F52" s="122"/>
      <c r="G52" s="134"/>
      <c r="H52" s="131"/>
      <c r="I52" s="131"/>
      <c r="J52" s="131"/>
      <c r="K52" s="131"/>
      <c r="L52" s="131"/>
      <c r="M52" s="87"/>
    </row>
    <row r="53" spans="1:13">
      <c r="A53" s="139"/>
      <c r="B53" s="135"/>
      <c r="C53" s="135"/>
      <c r="D53" s="136"/>
      <c r="E53" s="137"/>
      <c r="F53" s="122"/>
      <c r="G53" s="134"/>
      <c r="H53" s="134"/>
      <c r="I53" s="134"/>
      <c r="J53" s="134"/>
      <c r="K53" s="134"/>
      <c r="L53" s="134"/>
      <c r="M53" s="87"/>
    </row>
    <row r="54" spans="1:13">
      <c r="A54" s="129"/>
      <c r="B54" s="108"/>
      <c r="C54" s="108"/>
      <c r="D54" s="132"/>
      <c r="E54" s="138"/>
      <c r="F54" s="122"/>
      <c r="G54" s="134"/>
      <c r="H54" s="131"/>
      <c r="I54" s="131"/>
      <c r="J54" s="131"/>
      <c r="K54" s="131"/>
      <c r="L54" s="131"/>
      <c r="M54" s="87"/>
    </row>
    <row r="55" spans="1:13">
      <c r="A55" s="129"/>
      <c r="B55" s="108"/>
      <c r="C55" s="108"/>
      <c r="D55" s="132"/>
      <c r="E55" s="133"/>
      <c r="F55" s="122"/>
      <c r="G55" s="134"/>
      <c r="H55" s="131"/>
      <c r="I55" s="131"/>
      <c r="J55" s="131"/>
      <c r="K55" s="131"/>
      <c r="L55" s="131"/>
      <c r="M55" s="87"/>
    </row>
    <row r="56" spans="1:13">
      <c r="A56" s="129"/>
      <c r="B56" s="108"/>
      <c r="C56" s="108"/>
      <c r="D56" s="132"/>
      <c r="E56" s="133"/>
      <c r="F56" s="122"/>
      <c r="G56" s="134"/>
      <c r="H56" s="131"/>
      <c r="I56" s="131"/>
      <c r="J56" s="131"/>
      <c r="K56" s="131"/>
      <c r="L56" s="131"/>
      <c r="M56" s="87"/>
    </row>
    <row r="57" spans="1:13">
      <c r="A57" s="129"/>
      <c r="B57" s="108"/>
      <c r="C57" s="108"/>
      <c r="D57" s="132"/>
      <c r="E57" s="133"/>
      <c r="F57" s="122"/>
      <c r="G57" s="134"/>
      <c r="H57" s="131"/>
      <c r="I57" s="131"/>
      <c r="J57" s="131"/>
      <c r="K57" s="131"/>
      <c r="L57" s="131"/>
      <c r="M57" s="87"/>
    </row>
    <row r="58" spans="1:13">
      <c r="A58" s="129"/>
      <c r="B58" s="108"/>
      <c r="C58" s="108"/>
      <c r="D58" s="132"/>
      <c r="E58" s="133"/>
      <c r="F58" s="122"/>
      <c r="G58" s="134"/>
      <c r="H58" s="131"/>
      <c r="I58" s="131"/>
      <c r="J58" s="131"/>
      <c r="K58" s="131"/>
      <c r="L58" s="131"/>
      <c r="M58" s="87"/>
    </row>
    <row r="59" spans="1:13">
      <c r="A59" s="129"/>
      <c r="B59" s="108"/>
      <c r="C59" s="108"/>
      <c r="D59" s="132"/>
      <c r="E59" s="133"/>
      <c r="F59" s="122"/>
      <c r="G59" s="134"/>
      <c r="H59" s="131"/>
      <c r="I59" s="131"/>
      <c r="J59" s="131"/>
      <c r="K59" s="131"/>
      <c r="L59" s="131"/>
      <c r="M59" s="87"/>
    </row>
    <row r="60" spans="1:13">
      <c r="A60" s="129"/>
      <c r="B60" s="108"/>
      <c r="C60" s="108"/>
      <c r="D60" s="132"/>
      <c r="E60" s="133"/>
      <c r="F60" s="122"/>
      <c r="G60" s="134"/>
      <c r="H60" s="131"/>
      <c r="I60" s="131"/>
      <c r="J60" s="131"/>
      <c r="K60" s="131"/>
      <c r="L60" s="131"/>
      <c r="M60" s="87"/>
    </row>
    <row r="61" spans="1:13">
      <c r="A61" s="129"/>
      <c r="B61" s="108"/>
      <c r="C61" s="108"/>
      <c r="D61" s="132"/>
      <c r="E61" s="133"/>
      <c r="F61" s="122"/>
      <c r="G61" s="134"/>
      <c r="H61" s="131"/>
      <c r="I61" s="131"/>
      <c r="J61" s="131"/>
      <c r="K61" s="131"/>
      <c r="L61" s="131"/>
      <c r="M61" s="87"/>
    </row>
    <row r="62" spans="1:13">
      <c r="A62" s="129"/>
      <c r="B62" s="108"/>
      <c r="C62" s="108"/>
      <c r="D62" s="132"/>
      <c r="E62" s="133"/>
      <c r="F62" s="122"/>
      <c r="G62" s="134"/>
      <c r="H62" s="131"/>
      <c r="I62" s="131"/>
      <c r="J62" s="131"/>
      <c r="K62" s="131"/>
      <c r="L62" s="131"/>
      <c r="M62" s="87"/>
    </row>
    <row r="63" spans="1:13">
      <c r="A63" s="129"/>
      <c r="B63" s="108"/>
      <c r="C63" s="108"/>
      <c r="D63" s="132"/>
      <c r="E63" s="133"/>
      <c r="F63" s="122"/>
      <c r="G63" s="134"/>
      <c r="H63" s="131"/>
      <c r="I63" s="131"/>
      <c r="J63" s="131"/>
      <c r="K63" s="131"/>
      <c r="L63" s="131"/>
      <c r="M63" s="87"/>
    </row>
    <row r="64" spans="1:13">
      <c r="A64" s="129"/>
      <c r="B64" s="108"/>
      <c r="C64" s="108"/>
      <c r="D64" s="132"/>
      <c r="E64" s="133"/>
      <c r="F64" s="122"/>
      <c r="G64" s="134"/>
      <c r="H64" s="131"/>
      <c r="I64" s="131"/>
      <c r="J64" s="131"/>
      <c r="K64" s="131"/>
      <c r="L64" s="131"/>
      <c r="M64" s="87"/>
    </row>
    <row r="65" spans="1:13">
      <c r="A65" s="109"/>
      <c r="B65" s="108"/>
      <c r="C65" s="108"/>
      <c r="D65" s="108"/>
      <c r="E65" s="133"/>
      <c r="F65" s="109"/>
      <c r="G65" s="134"/>
      <c r="H65" s="131"/>
      <c r="I65" s="131"/>
      <c r="J65" s="131"/>
      <c r="K65" s="131"/>
      <c r="L65" s="131"/>
      <c r="M65" s="87"/>
    </row>
    <row r="66" spans="1:13">
      <c r="A66" s="109"/>
      <c r="B66" s="108"/>
      <c r="C66" s="135"/>
      <c r="D66" s="136"/>
      <c r="E66" s="137"/>
      <c r="F66" s="122"/>
      <c r="G66" s="134"/>
      <c r="H66" s="134"/>
      <c r="I66" s="134"/>
      <c r="J66" s="134"/>
      <c r="K66" s="134"/>
      <c r="L66" s="134"/>
      <c r="M66" s="87"/>
    </row>
    <row r="67" spans="1:13">
      <c r="A67" s="109"/>
      <c r="B67" s="108"/>
      <c r="C67" s="108"/>
      <c r="D67" s="132"/>
      <c r="E67" s="133"/>
      <c r="F67" s="122"/>
      <c r="G67" s="134"/>
      <c r="H67" s="131"/>
      <c r="I67" s="131"/>
      <c r="J67" s="131"/>
      <c r="K67" s="131"/>
      <c r="L67" s="131"/>
      <c r="M67" s="87"/>
    </row>
    <row r="68" spans="1:13">
      <c r="A68" s="109"/>
      <c r="B68" s="108"/>
      <c r="C68" s="108"/>
      <c r="D68" s="108"/>
      <c r="E68" s="109"/>
      <c r="F68" s="109"/>
      <c r="G68" s="134"/>
      <c r="H68" s="131"/>
      <c r="I68" s="131"/>
      <c r="J68" s="131"/>
      <c r="K68" s="131"/>
      <c r="L68" s="131"/>
      <c r="M68" s="87"/>
    </row>
    <row r="69" spans="1:13">
      <c r="A69" s="109"/>
      <c r="B69" s="108"/>
      <c r="C69" s="135"/>
      <c r="D69" s="136"/>
      <c r="E69" s="137"/>
      <c r="F69" s="122"/>
      <c r="G69" s="134"/>
      <c r="H69" s="134"/>
      <c r="I69" s="134"/>
      <c r="J69" s="134"/>
      <c r="K69" s="134"/>
      <c r="L69" s="134"/>
      <c r="M69" s="87"/>
    </row>
    <row r="70" spans="1:13">
      <c r="A70" s="109"/>
      <c r="B70" s="108"/>
      <c r="C70" s="108"/>
      <c r="D70" s="132"/>
      <c r="E70" s="133"/>
      <c r="F70" s="122"/>
      <c r="G70" s="134"/>
      <c r="H70" s="131"/>
      <c r="I70" s="131"/>
      <c r="J70" s="131"/>
      <c r="K70" s="131"/>
      <c r="L70" s="131"/>
      <c r="M70" s="87"/>
    </row>
    <row r="71" spans="1:13">
      <c r="A71" s="109"/>
      <c r="B71" s="108"/>
      <c r="C71" s="108"/>
      <c r="D71" s="108"/>
      <c r="E71" s="108"/>
      <c r="F71" s="108"/>
      <c r="G71" s="130"/>
      <c r="H71" s="134"/>
      <c r="I71" s="134"/>
      <c r="J71" s="134"/>
      <c r="K71" s="134"/>
      <c r="L71" s="134"/>
      <c r="M71" s="87"/>
    </row>
    <row r="72" spans="1:13">
      <c r="A72" s="109"/>
      <c r="B72" s="108"/>
      <c r="C72" s="108"/>
      <c r="D72" s="108"/>
      <c r="E72" s="108"/>
      <c r="F72" s="108"/>
      <c r="G72" s="130"/>
      <c r="H72" s="109"/>
      <c r="I72" s="131"/>
      <c r="J72" s="131"/>
      <c r="K72" s="131"/>
      <c r="L72" s="131"/>
      <c r="M72" s="87"/>
    </row>
    <row r="73" spans="1:13">
      <c r="A73" s="130"/>
      <c r="B73" s="108"/>
      <c r="C73" s="135"/>
      <c r="D73" s="136"/>
      <c r="E73" s="137"/>
      <c r="F73" s="135"/>
      <c r="G73" s="130"/>
      <c r="H73" s="130"/>
      <c r="I73" s="134"/>
      <c r="J73" s="134"/>
      <c r="K73" s="134"/>
      <c r="L73" s="134"/>
      <c r="M73" s="87"/>
    </row>
    <row r="74" spans="1:13">
      <c r="A74" s="109"/>
      <c r="B74" s="108"/>
      <c r="C74" s="108"/>
      <c r="D74" s="108"/>
      <c r="E74" s="108"/>
      <c r="F74" s="108"/>
      <c r="G74" s="130"/>
      <c r="H74" s="109"/>
      <c r="I74" s="131"/>
      <c r="J74" s="131"/>
      <c r="K74" s="131"/>
      <c r="L74" s="131"/>
      <c r="M74" s="87"/>
    </row>
    <row r="75" spans="1:13">
      <c r="A75" s="109"/>
      <c r="B75" s="108"/>
      <c r="C75" s="108"/>
      <c r="D75" s="132"/>
      <c r="E75" s="133"/>
      <c r="F75" s="122"/>
      <c r="G75" s="130"/>
      <c r="H75" s="109"/>
      <c r="I75" s="131"/>
      <c r="J75" s="131"/>
      <c r="K75" s="131"/>
      <c r="L75" s="131"/>
      <c r="M75" s="87"/>
    </row>
    <row r="76" spans="1:13">
      <c r="A76" s="109"/>
      <c r="B76" s="108"/>
      <c r="C76" s="108"/>
      <c r="D76" s="132"/>
      <c r="E76" s="133"/>
      <c r="F76" s="122"/>
      <c r="G76" s="130"/>
      <c r="H76" s="109"/>
      <c r="I76" s="131"/>
      <c r="J76" s="131"/>
      <c r="K76" s="131"/>
      <c r="L76" s="131"/>
      <c r="M76" s="87"/>
    </row>
    <row r="77" spans="1:13">
      <c r="A77" s="109"/>
      <c r="B77" s="108"/>
      <c r="C77" s="108"/>
      <c r="D77" s="132"/>
      <c r="E77" s="132"/>
      <c r="F77" s="122"/>
      <c r="G77" s="130"/>
      <c r="H77" s="109"/>
      <c r="I77" s="131"/>
      <c r="J77" s="131"/>
      <c r="K77" s="131"/>
      <c r="L77" s="131"/>
      <c r="M77" s="87"/>
    </row>
    <row r="78" spans="1:13">
      <c r="A78" s="130"/>
      <c r="B78" s="108"/>
      <c r="C78" s="135"/>
      <c r="D78" s="136"/>
      <c r="E78" s="133"/>
      <c r="F78" s="140"/>
      <c r="G78" s="134"/>
      <c r="H78" s="134"/>
      <c r="I78" s="134"/>
      <c r="J78" s="134"/>
      <c r="K78" s="134"/>
      <c r="L78" s="134"/>
      <c r="M78" s="87"/>
    </row>
    <row r="79" spans="1:13">
      <c r="A79" s="109"/>
      <c r="B79" s="108"/>
      <c r="C79" s="108"/>
      <c r="D79" s="132"/>
      <c r="E79" s="133"/>
      <c r="F79" s="122"/>
      <c r="G79" s="134"/>
      <c r="H79" s="131"/>
      <c r="I79" s="131"/>
      <c r="J79" s="131"/>
      <c r="K79" s="131"/>
      <c r="L79" s="131"/>
      <c r="M79" s="87"/>
    </row>
    <row r="80" spans="1:13">
      <c r="A80" s="109"/>
      <c r="B80" s="108"/>
      <c r="C80" s="108"/>
      <c r="D80" s="132"/>
      <c r="E80" s="133"/>
      <c r="F80" s="122"/>
      <c r="G80" s="134"/>
      <c r="H80" s="131"/>
      <c r="I80" s="131"/>
      <c r="J80" s="131"/>
      <c r="K80" s="131"/>
      <c r="L80" s="131"/>
      <c r="M80" s="87"/>
    </row>
    <row r="81" spans="1:13">
      <c r="A81" s="109"/>
      <c r="B81" s="108"/>
      <c r="C81" s="108"/>
      <c r="D81" s="132"/>
      <c r="E81" s="132"/>
      <c r="F81" s="122"/>
      <c r="G81" s="130"/>
      <c r="H81" s="109"/>
      <c r="I81" s="131"/>
      <c r="J81" s="131"/>
      <c r="K81" s="131"/>
      <c r="L81" s="131"/>
      <c r="M81" s="87"/>
    </row>
    <row r="82" spans="1:13">
      <c r="A82" s="130"/>
      <c r="B82" s="108"/>
      <c r="C82" s="135"/>
      <c r="D82" s="136"/>
      <c r="E82" s="137"/>
      <c r="F82" s="140"/>
      <c r="G82" s="130"/>
      <c r="H82" s="134"/>
      <c r="I82" s="134"/>
      <c r="J82" s="134"/>
      <c r="K82" s="134"/>
      <c r="L82" s="134"/>
      <c r="M82" s="87"/>
    </row>
    <row r="83" spans="1:13">
      <c r="A83" s="109"/>
      <c r="B83" s="108"/>
      <c r="C83" s="108"/>
      <c r="D83" s="132"/>
      <c r="E83" s="132"/>
      <c r="F83" s="122"/>
      <c r="G83" s="130"/>
      <c r="H83" s="109"/>
      <c r="I83" s="131"/>
      <c r="J83" s="131"/>
      <c r="K83" s="131"/>
      <c r="L83" s="131"/>
      <c r="M83" s="87"/>
    </row>
    <row r="84" spans="1:13">
      <c r="A84" s="109"/>
      <c r="B84" s="108"/>
      <c r="C84" s="108"/>
      <c r="D84" s="132"/>
      <c r="E84" s="133"/>
      <c r="F84" s="122"/>
      <c r="G84" s="130"/>
      <c r="H84" s="109"/>
      <c r="I84" s="131"/>
      <c r="J84" s="131"/>
      <c r="K84" s="131"/>
      <c r="L84" s="131"/>
      <c r="M84" s="87"/>
    </row>
    <row r="85" spans="1:13">
      <c r="A85" s="109"/>
      <c r="B85" s="108"/>
      <c r="C85" s="108"/>
      <c r="D85" s="132"/>
      <c r="E85" s="133"/>
      <c r="F85" s="122"/>
      <c r="G85" s="130"/>
      <c r="H85" s="131"/>
      <c r="I85" s="131"/>
      <c r="J85" s="131"/>
      <c r="K85" s="131"/>
      <c r="L85" s="131"/>
      <c r="M85" s="87"/>
    </row>
    <row r="86" spans="1:13">
      <c r="A86" s="109"/>
      <c r="B86" s="108"/>
      <c r="C86" s="108"/>
      <c r="D86" s="132"/>
      <c r="E86" s="132"/>
      <c r="F86" s="122"/>
      <c r="G86" s="130"/>
      <c r="H86" s="109"/>
      <c r="I86" s="131"/>
      <c r="J86" s="131"/>
      <c r="K86" s="131"/>
      <c r="L86" s="131"/>
      <c r="M86" s="87"/>
    </row>
    <row r="87" spans="1:13">
      <c r="A87" s="130"/>
      <c r="B87" s="108"/>
      <c r="C87" s="108"/>
      <c r="D87" s="136"/>
      <c r="E87" s="136"/>
      <c r="F87" s="122"/>
      <c r="G87" s="130"/>
      <c r="H87" s="134"/>
      <c r="I87" s="134"/>
      <c r="J87" s="134"/>
      <c r="K87" s="134"/>
      <c r="L87" s="134"/>
      <c r="M87" s="87"/>
    </row>
    <row r="88" spans="1:13">
      <c r="A88" s="109"/>
      <c r="B88" s="108"/>
      <c r="C88" s="108"/>
      <c r="D88" s="132"/>
      <c r="E88" s="132"/>
      <c r="F88" s="122"/>
      <c r="G88" s="130"/>
      <c r="H88" s="109"/>
      <c r="I88" s="131"/>
      <c r="J88" s="131"/>
      <c r="K88" s="131"/>
      <c r="L88" s="131"/>
      <c r="M88" s="87"/>
    </row>
    <row r="89" spans="1:13">
      <c r="A89" s="109"/>
      <c r="B89" s="108"/>
      <c r="C89" s="108"/>
      <c r="D89" s="132"/>
      <c r="E89" s="133"/>
      <c r="F89" s="122"/>
      <c r="G89" s="134"/>
      <c r="H89" s="131"/>
      <c r="I89" s="131"/>
      <c r="J89" s="131"/>
      <c r="K89" s="131"/>
      <c r="L89" s="131"/>
      <c r="M89" s="87"/>
    </row>
    <row r="90" spans="1:13">
      <c r="A90" s="109"/>
      <c r="B90" s="108"/>
      <c r="C90" s="108"/>
      <c r="D90" s="132"/>
      <c r="E90" s="133"/>
      <c r="F90" s="122"/>
      <c r="G90" s="134"/>
      <c r="H90" s="131"/>
      <c r="I90" s="131"/>
      <c r="J90" s="131"/>
      <c r="K90" s="131"/>
      <c r="L90" s="131"/>
      <c r="M90" s="87"/>
    </row>
    <row r="91" spans="1:13">
      <c r="A91" s="109"/>
      <c r="B91" s="108"/>
      <c r="C91" s="108"/>
      <c r="D91" s="132"/>
      <c r="E91" s="133"/>
      <c r="F91" s="122"/>
      <c r="G91" s="130"/>
      <c r="H91" s="109"/>
      <c r="I91" s="131"/>
      <c r="J91" s="131"/>
      <c r="K91" s="131"/>
      <c r="L91" s="131"/>
      <c r="M91" s="87"/>
    </row>
    <row r="92" spans="1:13">
      <c r="A92" s="109"/>
      <c r="B92" s="108"/>
      <c r="C92" s="108"/>
      <c r="D92" s="132"/>
      <c r="E92" s="133"/>
      <c r="F92" s="122"/>
      <c r="G92" s="130"/>
      <c r="H92" s="109"/>
      <c r="I92" s="131"/>
      <c r="J92" s="131"/>
      <c r="K92" s="131"/>
      <c r="L92" s="131"/>
      <c r="M92" s="87"/>
    </row>
    <row r="93" spans="1:13">
      <c r="A93" s="109"/>
      <c r="B93" s="108"/>
      <c r="C93" s="108"/>
      <c r="D93" s="132"/>
      <c r="E93" s="133"/>
      <c r="F93" s="122"/>
      <c r="G93" s="130"/>
      <c r="H93" s="109"/>
      <c r="I93" s="131"/>
      <c r="J93" s="131"/>
      <c r="K93" s="131"/>
      <c r="L93" s="131"/>
      <c r="M93" s="87"/>
    </row>
    <row r="94" spans="1:13">
      <c r="A94" s="109"/>
      <c r="B94" s="108"/>
      <c r="C94" s="108"/>
      <c r="D94" s="132"/>
      <c r="E94" s="141"/>
      <c r="F94" s="122"/>
      <c r="G94" s="130"/>
      <c r="H94" s="109"/>
      <c r="I94" s="131"/>
      <c r="J94" s="131"/>
      <c r="K94" s="131"/>
      <c r="L94" s="131"/>
      <c r="M94" s="87"/>
    </row>
    <row r="95" spans="1:13">
      <c r="A95" s="109"/>
      <c r="B95" s="108"/>
      <c r="C95" s="108"/>
      <c r="D95" s="132"/>
      <c r="E95" s="141"/>
      <c r="F95" s="122"/>
      <c r="G95" s="130"/>
      <c r="H95" s="109"/>
      <c r="I95" s="131"/>
      <c r="J95" s="131"/>
      <c r="K95" s="131"/>
      <c r="L95" s="131"/>
      <c r="M95" s="87"/>
    </row>
    <row r="96" spans="1:13">
      <c r="A96" s="109"/>
      <c r="B96" s="108"/>
      <c r="C96" s="108"/>
      <c r="D96" s="132"/>
      <c r="E96" s="133"/>
      <c r="F96" s="122"/>
      <c r="G96" s="130"/>
      <c r="H96" s="109"/>
      <c r="I96" s="131"/>
      <c r="J96" s="131"/>
      <c r="K96" s="131"/>
      <c r="L96" s="131"/>
      <c r="M96" s="87"/>
    </row>
    <row r="97" spans="1:13">
      <c r="A97" s="130"/>
      <c r="B97" s="108"/>
      <c r="C97" s="108"/>
      <c r="D97" s="136"/>
      <c r="E97" s="136"/>
      <c r="F97" s="122"/>
      <c r="G97" s="134"/>
      <c r="H97" s="134"/>
      <c r="I97" s="134"/>
      <c r="J97" s="134"/>
      <c r="K97" s="134"/>
      <c r="L97" s="134"/>
      <c r="M97" s="87"/>
    </row>
    <row r="98" spans="1:13">
      <c r="A98" s="109"/>
      <c r="B98" s="108"/>
      <c r="C98" s="108"/>
      <c r="D98" s="132"/>
      <c r="E98" s="132"/>
      <c r="F98" s="122"/>
      <c r="G98" s="130"/>
      <c r="H98" s="109"/>
      <c r="I98" s="131"/>
      <c r="J98" s="131"/>
      <c r="K98" s="131"/>
      <c r="L98" s="131"/>
      <c r="M98" s="87"/>
    </row>
    <row r="99" spans="1:13">
      <c r="A99" s="109"/>
      <c r="B99" s="108"/>
      <c r="C99" s="108"/>
      <c r="D99" s="132"/>
      <c r="E99" s="133"/>
      <c r="F99" s="122"/>
      <c r="G99" s="134"/>
      <c r="H99" s="109"/>
      <c r="I99" s="131"/>
      <c r="J99" s="131"/>
      <c r="K99" s="131"/>
      <c r="L99" s="131"/>
      <c r="M99" s="87"/>
    </row>
    <row r="100" spans="1:13">
      <c r="A100" s="109"/>
      <c r="B100" s="108"/>
      <c r="C100" s="108"/>
      <c r="D100" s="132"/>
      <c r="E100" s="133"/>
      <c r="F100" s="122"/>
      <c r="G100" s="134"/>
      <c r="H100" s="131"/>
      <c r="I100" s="131"/>
      <c r="J100" s="131"/>
      <c r="K100" s="131"/>
      <c r="L100" s="131"/>
      <c r="M100" s="87"/>
    </row>
    <row r="101" spans="1:13">
      <c r="A101" s="109"/>
      <c r="B101" s="108"/>
      <c r="C101" s="108"/>
      <c r="D101" s="132"/>
      <c r="E101" s="133"/>
      <c r="F101" s="122"/>
      <c r="G101" s="134"/>
      <c r="H101" s="131"/>
      <c r="I101" s="131"/>
      <c r="J101" s="131"/>
      <c r="K101" s="131"/>
      <c r="L101" s="131"/>
      <c r="M101" s="87"/>
    </row>
    <row r="102" spans="1:13">
      <c r="A102" s="109"/>
      <c r="B102" s="108"/>
      <c r="C102" s="108"/>
      <c r="D102" s="132"/>
      <c r="E102" s="133"/>
      <c r="F102" s="122"/>
      <c r="G102" s="134"/>
      <c r="H102" s="131"/>
      <c r="I102" s="131"/>
      <c r="J102" s="131"/>
      <c r="K102" s="131"/>
      <c r="L102" s="131"/>
      <c r="M102" s="87"/>
    </row>
    <row r="103" spans="1:13">
      <c r="A103" s="109"/>
      <c r="B103" s="108"/>
      <c r="C103" s="108"/>
      <c r="D103" s="132"/>
      <c r="E103" s="133"/>
      <c r="F103" s="122"/>
      <c r="G103" s="134"/>
      <c r="H103" s="131"/>
      <c r="I103" s="131"/>
      <c r="J103" s="131"/>
      <c r="K103" s="131"/>
      <c r="L103" s="131"/>
      <c r="M103" s="87"/>
    </row>
    <row r="104" spans="1:13">
      <c r="A104" s="109"/>
      <c r="B104" s="108"/>
      <c r="C104" s="108"/>
      <c r="D104" s="132"/>
      <c r="E104" s="141"/>
      <c r="F104" s="122"/>
      <c r="G104" s="134"/>
      <c r="H104" s="131"/>
      <c r="I104" s="131"/>
      <c r="J104" s="131"/>
      <c r="K104" s="131"/>
      <c r="L104" s="131"/>
      <c r="M104" s="87"/>
    </row>
    <row r="105" spans="1:13">
      <c r="A105" s="109"/>
      <c r="B105" s="108"/>
      <c r="C105" s="108"/>
      <c r="D105" s="132"/>
      <c r="E105" s="141"/>
      <c r="F105" s="122"/>
      <c r="G105" s="134"/>
      <c r="H105" s="131"/>
      <c r="I105" s="131"/>
      <c r="J105" s="131"/>
      <c r="K105" s="131"/>
      <c r="L105" s="131"/>
      <c r="M105" s="87"/>
    </row>
    <row r="106" spans="1:13">
      <c r="A106" s="109"/>
      <c r="B106" s="108"/>
      <c r="C106" s="108"/>
      <c r="D106" s="132"/>
      <c r="E106" s="141"/>
      <c r="F106" s="122"/>
      <c r="G106" s="134"/>
      <c r="H106" s="131"/>
      <c r="I106" s="131"/>
      <c r="J106" s="131"/>
      <c r="K106" s="131"/>
      <c r="L106" s="131"/>
      <c r="M106" s="87"/>
    </row>
    <row r="107" spans="1:13">
      <c r="A107" s="109"/>
      <c r="B107" s="108"/>
      <c r="C107" s="108"/>
      <c r="D107" s="132"/>
      <c r="E107" s="141"/>
      <c r="F107" s="122"/>
      <c r="G107" s="134"/>
      <c r="H107" s="131"/>
      <c r="I107" s="131"/>
      <c r="J107" s="131"/>
      <c r="K107" s="131"/>
      <c r="L107" s="131"/>
      <c r="M107" s="87"/>
    </row>
    <row r="108" spans="1:13">
      <c r="A108" s="109"/>
      <c r="B108" s="108"/>
      <c r="C108" s="108"/>
      <c r="D108" s="132"/>
      <c r="E108" s="141"/>
      <c r="F108" s="122"/>
      <c r="G108" s="134"/>
      <c r="H108" s="131"/>
      <c r="I108" s="131"/>
      <c r="J108" s="131"/>
      <c r="K108" s="131"/>
      <c r="L108" s="131"/>
      <c r="M108" s="87"/>
    </row>
    <row r="109" spans="1:13">
      <c r="A109" s="109"/>
      <c r="B109" s="108"/>
      <c r="C109" s="108"/>
      <c r="D109" s="108"/>
      <c r="E109" s="108"/>
      <c r="F109" s="122"/>
      <c r="G109" s="134"/>
      <c r="H109" s="131"/>
      <c r="I109" s="131"/>
      <c r="J109" s="131"/>
      <c r="K109" s="131"/>
      <c r="L109" s="131"/>
      <c r="M109" s="87"/>
    </row>
    <row r="110" spans="1:13">
      <c r="A110" s="130"/>
      <c r="B110" s="108"/>
      <c r="C110" s="135"/>
      <c r="D110" s="136"/>
      <c r="E110" s="136"/>
      <c r="F110" s="122"/>
      <c r="G110" s="134"/>
      <c r="H110" s="134"/>
      <c r="I110" s="134"/>
      <c r="J110" s="134"/>
      <c r="K110" s="134"/>
      <c r="L110" s="134"/>
      <c r="M110" s="87"/>
    </row>
    <row r="111" spans="1:13">
      <c r="A111" s="109"/>
      <c r="B111" s="108"/>
      <c r="C111" s="108"/>
      <c r="D111" s="108"/>
      <c r="E111" s="108"/>
      <c r="F111" s="122"/>
      <c r="G111" s="134"/>
      <c r="H111" s="109"/>
      <c r="I111" s="131"/>
      <c r="J111" s="131"/>
      <c r="K111" s="131"/>
      <c r="L111" s="131"/>
      <c r="M111" s="87"/>
    </row>
    <row r="112" spans="1:13">
      <c r="A112" s="109"/>
      <c r="B112" s="108"/>
      <c r="C112" s="108"/>
      <c r="D112" s="132"/>
      <c r="E112" s="133"/>
      <c r="F112" s="122"/>
      <c r="G112" s="134"/>
      <c r="H112" s="131"/>
      <c r="I112" s="131"/>
      <c r="J112" s="131"/>
      <c r="K112" s="131"/>
      <c r="L112" s="131"/>
      <c r="M112" s="87"/>
    </row>
    <row r="113" spans="1:13">
      <c r="A113" s="109"/>
      <c r="B113" s="108"/>
      <c r="C113" s="108"/>
      <c r="D113" s="132"/>
      <c r="E113" s="133"/>
      <c r="F113" s="122"/>
      <c r="G113" s="134"/>
      <c r="H113" s="131"/>
      <c r="I113" s="131"/>
      <c r="J113" s="131"/>
      <c r="K113" s="131"/>
      <c r="L113" s="131"/>
      <c r="M113" s="87"/>
    </row>
    <row r="114" spans="1:13">
      <c r="A114" s="109"/>
      <c r="B114" s="108"/>
      <c r="C114" s="108"/>
      <c r="D114" s="132"/>
      <c r="E114" s="133"/>
      <c r="F114" s="122"/>
      <c r="G114" s="134"/>
      <c r="H114" s="131"/>
      <c r="I114" s="131"/>
      <c r="J114" s="131"/>
      <c r="K114" s="131"/>
      <c r="L114" s="131"/>
      <c r="M114" s="87"/>
    </row>
    <row r="115" spans="1:13">
      <c r="A115" s="109"/>
      <c r="B115" s="108"/>
      <c r="C115" s="108"/>
      <c r="D115" s="132"/>
      <c r="E115" s="133"/>
      <c r="F115" s="122"/>
      <c r="G115" s="134"/>
      <c r="H115" s="131"/>
      <c r="I115" s="131"/>
      <c r="J115" s="131"/>
      <c r="K115" s="131"/>
      <c r="L115" s="131"/>
      <c r="M115" s="87"/>
    </row>
    <row r="116" spans="1:13">
      <c r="A116" s="109"/>
      <c r="B116" s="108"/>
      <c r="C116" s="108"/>
      <c r="D116" s="132"/>
      <c r="E116" s="133"/>
      <c r="F116" s="122"/>
      <c r="G116" s="134"/>
      <c r="H116" s="131"/>
      <c r="I116" s="131"/>
      <c r="J116" s="131"/>
      <c r="K116" s="131"/>
      <c r="L116" s="131"/>
      <c r="M116" s="87"/>
    </row>
    <row r="117" spans="1:13">
      <c r="A117" s="109"/>
      <c r="B117" s="108"/>
      <c r="C117" s="108"/>
      <c r="D117" s="132"/>
      <c r="E117" s="133"/>
      <c r="F117" s="122"/>
      <c r="G117" s="134"/>
      <c r="H117" s="131"/>
      <c r="I117" s="131"/>
      <c r="J117" s="131"/>
      <c r="K117" s="131"/>
      <c r="L117" s="131"/>
      <c r="M117" s="87"/>
    </row>
    <row r="118" spans="1:13">
      <c r="A118" s="109"/>
      <c r="B118" s="108"/>
      <c r="C118" s="108"/>
      <c r="D118" s="132"/>
      <c r="E118" s="133"/>
      <c r="F118" s="122"/>
      <c r="G118" s="134"/>
      <c r="H118" s="131"/>
      <c r="I118" s="131"/>
      <c r="J118" s="131"/>
      <c r="K118" s="131"/>
      <c r="L118" s="131"/>
      <c r="M118" s="87"/>
    </row>
    <row r="119" spans="1:13">
      <c r="A119" s="109"/>
      <c r="B119" s="108"/>
      <c r="C119" s="108"/>
      <c r="D119" s="108"/>
      <c r="E119" s="108"/>
      <c r="F119" s="122"/>
      <c r="G119" s="134"/>
      <c r="H119" s="109"/>
      <c r="I119" s="131"/>
      <c r="J119" s="131"/>
      <c r="K119" s="131"/>
      <c r="L119" s="131"/>
      <c r="M119" s="87"/>
    </row>
    <row r="120" spans="1:13">
      <c r="A120" s="130"/>
      <c r="B120" s="108"/>
      <c r="C120" s="135"/>
      <c r="D120" s="136"/>
      <c r="E120" s="136"/>
      <c r="F120" s="122"/>
      <c r="G120" s="134"/>
      <c r="H120" s="134"/>
      <c r="I120" s="134"/>
      <c r="J120" s="134"/>
      <c r="K120" s="134"/>
      <c r="L120" s="134"/>
      <c r="M120" s="87"/>
    </row>
    <row r="121" spans="1:13">
      <c r="A121" s="109"/>
      <c r="B121" s="108"/>
      <c r="C121" s="108"/>
      <c r="D121" s="108"/>
      <c r="E121" s="108"/>
      <c r="F121" s="122"/>
      <c r="G121" s="134"/>
      <c r="H121" s="109"/>
      <c r="I121" s="131"/>
      <c r="J121" s="131"/>
      <c r="K121" s="131"/>
      <c r="L121" s="131"/>
      <c r="M121" s="87"/>
    </row>
    <row r="122" spans="1:13">
      <c r="A122" s="109"/>
      <c r="B122" s="108"/>
      <c r="C122" s="108"/>
      <c r="D122" s="132"/>
      <c r="E122" s="133"/>
      <c r="F122" s="122"/>
      <c r="G122" s="134"/>
      <c r="H122" s="109"/>
      <c r="I122" s="131"/>
      <c r="J122" s="131"/>
      <c r="K122" s="131"/>
      <c r="L122" s="131"/>
      <c r="M122" s="87"/>
    </row>
    <row r="123" spans="1:13">
      <c r="A123" s="109"/>
      <c r="B123" s="108"/>
      <c r="C123" s="108"/>
      <c r="D123" s="132"/>
      <c r="E123" s="133"/>
      <c r="F123" s="122"/>
      <c r="G123" s="134"/>
      <c r="H123" s="131"/>
      <c r="I123" s="131"/>
      <c r="J123" s="131"/>
      <c r="K123" s="131"/>
      <c r="L123" s="131"/>
      <c r="M123" s="87"/>
    </row>
    <row r="124" spans="1:13">
      <c r="A124" s="109"/>
      <c r="B124" s="108"/>
      <c r="C124" s="108"/>
      <c r="D124" s="132"/>
      <c r="E124" s="133"/>
      <c r="F124" s="122"/>
      <c r="G124" s="134"/>
      <c r="H124" s="109"/>
      <c r="I124" s="131"/>
      <c r="J124" s="131"/>
      <c r="K124" s="131"/>
      <c r="L124" s="131"/>
      <c r="M124" s="87"/>
    </row>
    <row r="125" spans="1:13">
      <c r="A125" s="109"/>
      <c r="B125" s="108"/>
      <c r="C125" s="108"/>
      <c r="D125" s="132"/>
      <c r="E125" s="133"/>
      <c r="F125" s="122"/>
      <c r="G125" s="134"/>
      <c r="H125" s="109"/>
      <c r="I125" s="131"/>
      <c r="J125" s="131"/>
      <c r="K125" s="131"/>
      <c r="L125" s="131"/>
      <c r="M125" s="87"/>
    </row>
    <row r="126" spans="1:13">
      <c r="A126" s="109"/>
      <c r="B126" s="108"/>
      <c r="C126" s="108"/>
      <c r="D126" s="132"/>
      <c r="E126" s="141"/>
      <c r="F126" s="122"/>
      <c r="G126" s="134"/>
      <c r="H126" s="109"/>
      <c r="I126" s="131"/>
      <c r="J126" s="131"/>
      <c r="K126" s="131"/>
      <c r="L126" s="131"/>
      <c r="M126" s="87"/>
    </row>
    <row r="127" spans="1:13">
      <c r="A127" s="109"/>
      <c r="B127" s="108"/>
      <c r="C127" s="108"/>
      <c r="D127" s="132"/>
      <c r="E127" s="141"/>
      <c r="F127" s="122"/>
      <c r="G127" s="134"/>
      <c r="H127" s="131"/>
      <c r="I127" s="131"/>
      <c r="J127" s="131"/>
      <c r="K127" s="131"/>
      <c r="L127" s="131"/>
      <c r="M127" s="87"/>
    </row>
    <row r="128" spans="1:13">
      <c r="A128" s="109"/>
      <c r="B128" s="108"/>
      <c r="C128" s="108"/>
      <c r="D128" s="132"/>
      <c r="E128" s="141"/>
      <c r="F128" s="122"/>
      <c r="G128" s="134"/>
      <c r="H128" s="131"/>
      <c r="I128" s="131"/>
      <c r="J128" s="131"/>
      <c r="K128" s="131"/>
      <c r="L128" s="131"/>
      <c r="M128" s="87"/>
    </row>
    <row r="129" spans="1:13">
      <c r="A129" s="109"/>
      <c r="B129" s="108"/>
      <c r="C129" s="108"/>
      <c r="D129" s="132"/>
      <c r="E129" s="141"/>
      <c r="F129" s="122"/>
      <c r="G129" s="134"/>
      <c r="H129" s="131"/>
      <c r="I129" s="131"/>
      <c r="J129" s="131"/>
      <c r="K129" s="131"/>
      <c r="L129" s="131"/>
      <c r="M129" s="87"/>
    </row>
    <row r="130" spans="1:13">
      <c r="A130" s="109"/>
      <c r="B130" s="108"/>
      <c r="C130" s="108"/>
      <c r="D130" s="132"/>
      <c r="E130" s="141"/>
      <c r="F130" s="122"/>
      <c r="G130" s="134"/>
      <c r="H130" s="131"/>
      <c r="I130" s="131"/>
      <c r="J130" s="131"/>
      <c r="K130" s="131"/>
      <c r="L130" s="131"/>
      <c r="M130" s="87"/>
    </row>
    <row r="131" spans="1:13">
      <c r="A131" s="109"/>
      <c r="B131" s="108"/>
      <c r="C131" s="108"/>
      <c r="D131" s="132"/>
      <c r="E131" s="141"/>
      <c r="F131" s="122"/>
      <c r="G131" s="134"/>
      <c r="H131" s="131"/>
      <c r="I131" s="131"/>
      <c r="J131" s="131"/>
      <c r="K131" s="131"/>
      <c r="L131" s="131"/>
      <c r="M131" s="87"/>
    </row>
    <row r="132" spans="1:13">
      <c r="A132" s="109"/>
      <c r="B132" s="108"/>
      <c r="C132" s="108"/>
      <c r="D132" s="132"/>
      <c r="E132" s="141"/>
      <c r="F132" s="122"/>
      <c r="G132" s="134"/>
      <c r="H132" s="131"/>
      <c r="I132" s="131"/>
      <c r="J132" s="131"/>
      <c r="K132" s="131"/>
      <c r="L132" s="131"/>
      <c r="M132" s="87"/>
    </row>
    <row r="133" spans="1:13">
      <c r="A133" s="109"/>
      <c r="B133" s="108"/>
      <c r="C133" s="108"/>
      <c r="D133" s="132"/>
      <c r="E133" s="141"/>
      <c r="F133" s="122"/>
      <c r="G133" s="134"/>
      <c r="H133" s="131"/>
      <c r="I133" s="131"/>
      <c r="J133" s="131"/>
      <c r="K133" s="131"/>
      <c r="L133" s="131"/>
      <c r="M133" s="87"/>
    </row>
    <row r="134" spans="1:13">
      <c r="A134" s="130"/>
      <c r="B134" s="135"/>
      <c r="C134" s="135"/>
      <c r="D134" s="135"/>
      <c r="E134" s="135"/>
      <c r="F134" s="135"/>
      <c r="G134" s="130"/>
      <c r="H134" s="130"/>
      <c r="I134" s="134"/>
      <c r="J134" s="134"/>
      <c r="K134" s="134"/>
      <c r="L134" s="134"/>
      <c r="M134" s="87"/>
    </row>
    <row r="135" spans="1:13">
      <c r="A135" s="109"/>
      <c r="B135" s="108"/>
      <c r="C135" s="109"/>
      <c r="D135" s="109"/>
      <c r="E135" s="109"/>
      <c r="F135" s="109"/>
      <c r="G135" s="130"/>
      <c r="H135" s="109"/>
      <c r="I135" s="131"/>
      <c r="J135" s="131"/>
      <c r="K135" s="131"/>
      <c r="L135" s="131"/>
      <c r="M135" s="87"/>
    </row>
    <row r="136" spans="1:13">
      <c r="A136" s="109"/>
      <c r="B136" s="108"/>
      <c r="C136" s="109"/>
      <c r="D136" s="109"/>
      <c r="E136" s="109"/>
      <c r="F136" s="109"/>
      <c r="G136" s="130"/>
      <c r="H136" s="109"/>
      <c r="I136" s="131"/>
      <c r="J136" s="131"/>
      <c r="K136" s="131"/>
      <c r="L136" s="131"/>
      <c r="M136" s="87"/>
    </row>
    <row r="137" spans="1:13">
      <c r="A137" s="130"/>
      <c r="B137" s="135"/>
      <c r="C137" s="130"/>
      <c r="D137" s="130"/>
      <c r="E137" s="130"/>
      <c r="F137" s="130"/>
      <c r="G137" s="130"/>
      <c r="H137" s="130"/>
      <c r="I137" s="134"/>
      <c r="J137" s="134"/>
      <c r="K137" s="134"/>
      <c r="L137" s="134"/>
      <c r="M137" s="87"/>
    </row>
    <row r="138" spans="1:13">
      <c r="A138" s="109"/>
      <c r="B138" s="108"/>
      <c r="C138" s="109"/>
      <c r="D138" s="109"/>
      <c r="E138" s="109"/>
      <c r="F138" s="109"/>
      <c r="G138" s="130"/>
      <c r="H138" s="109"/>
      <c r="I138" s="131"/>
      <c r="J138" s="131"/>
      <c r="K138" s="131"/>
      <c r="L138" s="131"/>
      <c r="M138" s="87"/>
    </row>
    <row r="139" spans="1:13">
      <c r="A139" s="109"/>
      <c r="B139" s="108"/>
      <c r="C139" s="109"/>
      <c r="D139" s="109"/>
      <c r="E139" s="109"/>
      <c r="F139" s="109"/>
      <c r="G139" s="130"/>
      <c r="H139" s="109"/>
      <c r="I139" s="131"/>
      <c r="J139" s="131"/>
      <c r="K139" s="131"/>
      <c r="L139" s="131"/>
      <c r="M139" s="87"/>
    </row>
    <row r="140" spans="1:13">
      <c r="A140" s="130"/>
      <c r="B140" s="135"/>
      <c r="C140" s="135"/>
      <c r="D140" s="135"/>
      <c r="E140" s="136"/>
      <c r="F140" s="135"/>
      <c r="G140" s="130"/>
      <c r="H140" s="130"/>
      <c r="I140" s="130"/>
      <c r="J140" s="130"/>
      <c r="K140" s="130"/>
      <c r="L140" s="130"/>
      <c r="M140" s="87"/>
    </row>
    <row r="141" spans="1:13">
      <c r="A141" s="109"/>
      <c r="B141" s="108"/>
      <c r="C141" s="135"/>
      <c r="D141" s="135"/>
      <c r="E141" s="132"/>
      <c r="F141" s="108"/>
      <c r="G141" s="109"/>
      <c r="H141" s="109"/>
      <c r="I141" s="131"/>
      <c r="J141" s="131"/>
      <c r="K141" s="131"/>
      <c r="L141" s="134"/>
      <c r="M141" s="87"/>
    </row>
    <row r="142" spans="1:13">
      <c r="A142" s="109"/>
      <c r="B142" s="108"/>
      <c r="C142" s="135"/>
      <c r="D142" s="135"/>
      <c r="E142" s="132"/>
      <c r="F142" s="108"/>
      <c r="G142" s="109"/>
      <c r="H142" s="109"/>
      <c r="I142" s="131"/>
      <c r="J142" s="131"/>
      <c r="K142" s="131"/>
      <c r="L142" s="134"/>
      <c r="M142" s="87"/>
    </row>
    <row r="143" spans="1:13">
      <c r="A143" s="130"/>
      <c r="B143" s="135"/>
      <c r="C143" s="135"/>
      <c r="D143" s="135"/>
      <c r="E143" s="135"/>
      <c r="F143" s="135"/>
      <c r="G143" s="130"/>
      <c r="H143" s="130"/>
      <c r="I143" s="134"/>
      <c r="J143" s="134"/>
      <c r="K143" s="134"/>
      <c r="L143" s="134"/>
      <c r="M143" s="87"/>
    </row>
    <row r="144" spans="1:13">
      <c r="A144" s="142"/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87"/>
    </row>
    <row r="145" spans="1:13">
      <c r="A145" s="142"/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87"/>
    </row>
    <row r="146" spans="1:13">
      <c r="A146" s="143"/>
      <c r="B146" s="143"/>
      <c r="C146" s="142"/>
      <c r="D146" s="142"/>
      <c r="E146" s="142"/>
      <c r="F146" s="142"/>
      <c r="G146" s="142"/>
      <c r="H146" s="143"/>
      <c r="I146" s="142"/>
      <c r="J146" s="142"/>
      <c r="K146" s="142"/>
      <c r="L146" s="142"/>
      <c r="M146" s="87"/>
    </row>
    <row r="147" spans="1:13">
      <c r="A147" s="143"/>
      <c r="B147" s="143"/>
      <c r="C147" s="142"/>
      <c r="D147" s="142"/>
      <c r="E147" s="142"/>
      <c r="F147" s="142"/>
      <c r="G147" s="144"/>
      <c r="H147" s="242"/>
      <c r="I147" s="242"/>
      <c r="J147" s="142"/>
      <c r="K147" s="142"/>
      <c r="L147" s="142"/>
      <c r="M147" s="87"/>
    </row>
    <row r="148" spans="1:13">
      <c r="A148" s="143"/>
      <c r="B148" s="143"/>
      <c r="C148" s="142"/>
      <c r="D148" s="142"/>
      <c r="E148" s="142"/>
      <c r="F148" s="142"/>
      <c r="G148" s="144"/>
      <c r="H148" s="145"/>
      <c r="I148" s="142"/>
      <c r="J148" s="142"/>
      <c r="K148" s="142"/>
      <c r="L148" s="142"/>
      <c r="M148" s="87"/>
    </row>
    <row r="149" spans="1:13">
      <c r="A149" s="143"/>
      <c r="B149" s="143"/>
      <c r="C149" s="142"/>
      <c r="D149" s="142"/>
      <c r="E149" s="142"/>
      <c r="F149" s="142"/>
      <c r="G149" s="144"/>
      <c r="H149" s="242"/>
      <c r="I149" s="242"/>
      <c r="J149" s="142"/>
      <c r="K149" s="142"/>
      <c r="L149" s="142"/>
      <c r="M149" s="87"/>
    </row>
    <row r="150" spans="1:13">
      <c r="A150" s="143"/>
      <c r="B150" s="143"/>
      <c r="C150" s="142"/>
      <c r="D150" s="142"/>
      <c r="E150" s="142"/>
      <c r="F150" s="142"/>
      <c r="G150" s="144"/>
      <c r="H150" s="144"/>
      <c r="I150" s="142"/>
      <c r="J150" s="142"/>
      <c r="K150" s="142"/>
      <c r="L150" s="142"/>
      <c r="M150" s="87"/>
    </row>
    <row r="151" spans="1:13">
      <c r="A151" s="143"/>
      <c r="B151" s="143"/>
      <c r="C151" s="142"/>
      <c r="D151" s="142"/>
      <c r="E151" s="142"/>
      <c r="F151" s="142"/>
      <c r="G151" s="144"/>
      <c r="H151" s="242"/>
      <c r="I151" s="242"/>
      <c r="J151" s="142"/>
      <c r="K151" s="142"/>
      <c r="L151" s="142"/>
      <c r="M151" s="87"/>
    </row>
    <row r="152" spans="1:13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</row>
    <row r="153" spans="1:13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</row>
    <row r="154" spans="1:13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</row>
    <row r="155" spans="1:13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</row>
    <row r="156" spans="1:13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</row>
    <row r="157" spans="1:13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</row>
    <row r="158" spans="1:13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</row>
    <row r="159" spans="1:13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</row>
    <row r="160" spans="1:13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</row>
    <row r="161" spans="1:13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</row>
    <row r="162" spans="1:13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</row>
  </sheetData>
  <mergeCells count="6">
    <mergeCell ref="H149:I149"/>
    <mergeCell ref="H151:I151"/>
    <mergeCell ref="I34:J34"/>
    <mergeCell ref="I36:J36"/>
    <mergeCell ref="I38:J38"/>
    <mergeCell ref="H147:I147"/>
  </mergeCells>
  <phoneticPr fontId="46" type="noConversion"/>
  <pageMargins left="0.19685039370078741" right="0.15748031496062992" top="0.74803149606299213" bottom="0.23622047244094491" header="0.31496062992125984" footer="0.15748031496062992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стр.1</vt:lpstr>
      <vt:lpstr>стр.2</vt:lpstr>
      <vt:lpstr>стр 3.</vt:lpstr>
      <vt:lpstr>2020</vt:lpstr>
      <vt:lpstr>2019</vt:lpstr>
      <vt:lpstr>2018</vt:lpstr>
      <vt:lpstr>стр. 5</vt:lpstr>
      <vt:lpstr>стр. 6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beschastnaya</dc:creator>
  <cp:lastModifiedBy>uzer</cp:lastModifiedBy>
  <cp:lastPrinted>2018-01-11T04:01:53Z</cp:lastPrinted>
  <dcterms:created xsi:type="dcterms:W3CDTF">2011-06-27T10:29:46Z</dcterms:created>
  <dcterms:modified xsi:type="dcterms:W3CDTF">2020-04-17T06:36:52Z</dcterms:modified>
</cp:coreProperties>
</file>